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2"/>
  <workbookPr defaultThemeVersion="124226"/>
  <bookViews>
    <workbookView xWindow="-420" yWindow="135" windowWidth="9645" windowHeight="7845" tabRatio="688" activeTab="1"/>
  </bookViews>
  <sheets>
    <sheet name="Hòa phát" sheetId="11" r:id="rId1"/>
    <sheet name="Văn phòng - hội trường" sheetId="14" r:id="rId2"/>
    <sheet name="Mục lục" sheetId="15" r:id="rId3"/>
  </sheets>
  <definedNames>
    <definedName name="_xlnm._FilterDatabase" localSheetId="1" hidden="1">'Văn phòng - hội trường'!$A$2:$L$2</definedName>
    <definedName name="_xlnm.Print_Area" localSheetId="1">'Văn phòng - hội trường'!$A$1:$L$531</definedName>
    <definedName name="_xlnm.Print_Titles" localSheetId="1">'Văn phòng - hội trường'!$1:$2</definedName>
  </definedNames>
  <calcPr calcId="144525"/>
</workbook>
</file>

<file path=xl/calcChain.xml><?xml version="1.0" encoding="utf-8"?>
<calcChain xmlns="http://schemas.openxmlformats.org/spreadsheetml/2006/main">
  <c r="G406" i="14" l="1"/>
  <c r="H406" i="14" s="1"/>
  <c r="J406" i="14" s="1"/>
  <c r="I406" i="14" s="1"/>
  <c r="G405" i="14"/>
  <c r="H405" i="14" s="1"/>
  <c r="J405" i="14" s="1"/>
  <c r="I405" i="14" s="1"/>
  <c r="G404" i="14"/>
  <c r="H404" i="14" s="1"/>
  <c r="J404" i="14" s="1"/>
  <c r="I404" i="14" s="1"/>
  <c r="G402" i="14"/>
  <c r="H402" i="14" s="1"/>
  <c r="J402" i="14" s="1"/>
  <c r="I402" i="14" s="1"/>
  <c r="G401" i="14"/>
  <c r="H401" i="14" s="1"/>
  <c r="J401" i="14" s="1"/>
  <c r="I401" i="14" s="1"/>
  <c r="G400" i="14"/>
  <c r="H400" i="14" s="1"/>
  <c r="J400" i="14" s="1"/>
  <c r="I400" i="14" s="1"/>
  <c r="I410" i="14"/>
  <c r="I409" i="14"/>
  <c r="I408" i="14"/>
  <c r="J436" i="14" l="1"/>
  <c r="I436" i="14" s="1"/>
  <c r="H91" i="14"/>
  <c r="G91" i="14" s="1"/>
  <c r="H89" i="14"/>
  <c r="J89" i="14" s="1"/>
  <c r="I89" i="14" s="1"/>
  <c r="H87" i="14"/>
  <c r="G87" i="14" s="1"/>
  <c r="J387" i="14"/>
  <c r="I387" i="14" s="1"/>
  <c r="J386" i="14"/>
  <c r="I386" i="14" s="1"/>
  <c r="J384" i="14"/>
  <c r="I384" i="14" s="1"/>
  <c r="J383" i="14"/>
  <c r="I383" i="14" s="1"/>
  <c r="J382" i="14"/>
  <c r="I382" i="14" s="1"/>
  <c r="J381" i="14"/>
  <c r="I381" i="14" s="1"/>
  <c r="J377" i="14"/>
  <c r="I377" i="14" s="1"/>
  <c r="J376" i="14"/>
  <c r="I376" i="14" s="1"/>
  <c r="J368" i="14"/>
  <c r="I368" i="14" s="1"/>
  <c r="J367" i="14"/>
  <c r="I367" i="14" s="1"/>
  <c r="J366" i="14"/>
  <c r="I366" i="14" s="1"/>
  <c r="J365" i="14"/>
  <c r="I365" i="14" s="1"/>
  <c r="J364" i="14"/>
  <c r="I364" i="14" s="1"/>
  <c r="J527" i="14"/>
  <c r="I527" i="14" s="1"/>
  <c r="J520" i="14"/>
  <c r="I520" i="14" s="1"/>
  <c r="J519" i="14"/>
  <c r="I519" i="14" s="1"/>
  <c r="J518" i="14"/>
  <c r="I518" i="14" s="1"/>
  <c r="J517" i="14"/>
  <c r="I517" i="14" s="1"/>
  <c r="J464" i="14"/>
  <c r="I464" i="14" s="1"/>
  <c r="J463" i="14"/>
  <c r="I463" i="14" s="1"/>
  <c r="J462" i="14"/>
  <c r="I462" i="14" s="1"/>
  <c r="J461" i="14"/>
  <c r="I461" i="14" s="1"/>
  <c r="J460" i="14"/>
  <c r="I460" i="14" s="1"/>
  <c r="J435" i="14"/>
  <c r="I435" i="14" s="1"/>
  <c r="J434" i="14"/>
  <c r="I434" i="14" s="1"/>
  <c r="J432" i="14"/>
  <c r="I432" i="14" s="1"/>
  <c r="J431" i="14"/>
  <c r="I431" i="14" s="1"/>
  <c r="J430" i="14"/>
  <c r="I430" i="14" s="1"/>
  <c r="J429" i="14"/>
  <c r="I429" i="14" s="1"/>
  <c r="J428" i="14"/>
  <c r="I428" i="14" s="1"/>
  <c r="J427" i="14"/>
  <c r="I427" i="14" s="1"/>
  <c r="J355" i="14"/>
  <c r="I355" i="14" s="1"/>
  <c r="J354" i="14"/>
  <c r="I354" i="14" s="1"/>
  <c r="J357" i="14"/>
  <c r="I357" i="14" s="1"/>
  <c r="J356" i="14"/>
  <c r="I356" i="14" s="1"/>
  <c r="J332" i="14"/>
  <c r="I332" i="14" s="1"/>
  <c r="J331" i="14"/>
  <c r="I331" i="14" s="1"/>
  <c r="J330" i="14"/>
  <c r="I330" i="14" s="1"/>
  <c r="J329" i="14"/>
  <c r="I329" i="14" s="1"/>
  <c r="J328" i="14"/>
  <c r="I328" i="14" s="1"/>
  <c r="J327" i="14"/>
  <c r="I327" i="14" s="1"/>
  <c r="J270" i="14"/>
  <c r="I270" i="14" s="1"/>
  <c r="J269" i="14"/>
  <c r="I269" i="14" s="1"/>
  <c r="J267" i="14"/>
  <c r="I267" i="14" s="1"/>
  <c r="J266" i="14"/>
  <c r="I266" i="14" s="1"/>
  <c r="J264" i="14"/>
  <c r="I264" i="14" s="1"/>
  <c r="J263" i="14"/>
  <c r="I263" i="14" s="1"/>
  <c r="J261" i="14"/>
  <c r="I261" i="14" s="1"/>
  <c r="J260" i="14"/>
  <c r="I260" i="14" s="1"/>
  <c r="J256" i="14"/>
  <c r="I256" i="14" s="1"/>
  <c r="J254" i="14"/>
  <c r="I254" i="14" s="1"/>
  <c r="J253" i="14"/>
  <c r="I253" i="14" s="1"/>
  <c r="J251" i="14"/>
  <c r="I251" i="14" s="1"/>
  <c r="J250" i="14"/>
  <c r="I250" i="14" s="1"/>
  <c r="J201" i="14"/>
  <c r="I201" i="14" s="1"/>
  <c r="J200" i="14"/>
  <c r="I200" i="14" s="1"/>
  <c r="J199" i="14"/>
  <c r="I199" i="14" s="1"/>
  <c r="J198" i="14"/>
  <c r="I198" i="14" s="1"/>
  <c r="J197" i="14"/>
  <c r="I197" i="14" s="1"/>
  <c r="J196" i="14"/>
  <c r="I196" i="14" s="1"/>
  <c r="J195" i="14"/>
  <c r="I195" i="14" s="1"/>
  <c r="J194" i="14"/>
  <c r="I194" i="14" s="1"/>
  <c r="J193" i="14"/>
  <c r="I193" i="14" s="1"/>
  <c r="J190" i="14"/>
  <c r="I190" i="14" s="1"/>
  <c r="J189" i="14"/>
  <c r="I189" i="14" s="1"/>
  <c r="J188" i="14"/>
  <c r="I188" i="14" s="1"/>
  <c r="J187" i="14"/>
  <c r="I187" i="14" s="1"/>
  <c r="J186" i="14"/>
  <c r="I186" i="14" s="1"/>
  <c r="J185" i="14"/>
  <c r="I185" i="14" s="1"/>
  <c r="J184" i="14"/>
  <c r="I184" i="14" s="1"/>
  <c r="J183" i="14"/>
  <c r="I183" i="14" s="1"/>
  <c r="J182" i="14"/>
  <c r="I182" i="14" s="1"/>
  <c r="J176" i="14"/>
  <c r="I176" i="14" s="1"/>
  <c r="J175" i="14"/>
  <c r="I175" i="14" s="1"/>
  <c r="J174" i="14"/>
  <c r="I174" i="14" s="1"/>
  <c r="J173" i="14"/>
  <c r="I173" i="14" s="1"/>
  <c r="J172" i="14"/>
  <c r="I172" i="14" s="1"/>
  <c r="J171" i="14"/>
  <c r="I171" i="14" s="1"/>
  <c r="J170" i="14"/>
  <c r="I170" i="14" s="1"/>
  <c r="J169" i="14"/>
  <c r="I169" i="14" s="1"/>
  <c r="J168" i="14"/>
  <c r="I168" i="14" s="1"/>
  <c r="J167" i="14"/>
  <c r="I167" i="14" s="1"/>
  <c r="J166" i="14"/>
  <c r="I166" i="14" s="1"/>
  <c r="J165" i="14"/>
  <c r="I165" i="14" s="1"/>
  <c r="J164" i="14"/>
  <c r="I164" i="14" s="1"/>
  <c r="J163" i="14"/>
  <c r="I163" i="14" s="1"/>
  <c r="J162" i="14"/>
  <c r="I162" i="14" s="1"/>
  <c r="J161" i="14"/>
  <c r="I161" i="14" s="1"/>
  <c r="J160" i="14"/>
  <c r="I160" i="14" s="1"/>
  <c r="J159" i="14"/>
  <c r="I159" i="14" s="1"/>
  <c r="J158" i="14"/>
  <c r="I158" i="14" s="1"/>
  <c r="J157" i="14"/>
  <c r="I157" i="14" s="1"/>
  <c r="J156" i="14"/>
  <c r="I156" i="14" s="1"/>
  <c r="J155" i="14"/>
  <c r="I155" i="14" s="1"/>
  <c r="J154" i="14"/>
  <c r="I154" i="14" s="1"/>
  <c r="J153" i="14"/>
  <c r="I153" i="14" s="1"/>
  <c r="J152" i="14"/>
  <c r="I152" i="14" s="1"/>
  <c r="J151" i="14"/>
  <c r="I151" i="14" s="1"/>
  <c r="J150" i="14"/>
  <c r="I150" i="14" s="1"/>
  <c r="J149" i="14"/>
  <c r="I149" i="14" s="1"/>
  <c r="J148" i="14"/>
  <c r="I148" i="14" s="1"/>
  <c r="J147" i="14"/>
  <c r="I147" i="14" s="1"/>
  <c r="J146" i="14"/>
  <c r="I146" i="14" s="1"/>
  <c r="J145" i="14"/>
  <c r="I145" i="14" s="1"/>
  <c r="J144" i="14"/>
  <c r="I144" i="14" s="1"/>
  <c r="J143" i="14"/>
  <c r="I143" i="14" s="1"/>
  <c r="J142" i="14"/>
  <c r="I142" i="14" s="1"/>
  <c r="J141" i="14"/>
  <c r="I141" i="14" s="1"/>
  <c r="J140" i="14"/>
  <c r="I140" i="14" s="1"/>
  <c r="J138" i="14"/>
  <c r="I138" i="14" s="1"/>
  <c r="J137" i="14"/>
  <c r="I137" i="14" s="1"/>
  <c r="J136" i="14"/>
  <c r="I136" i="14" s="1"/>
  <c r="J135" i="14"/>
  <c r="I135" i="14" s="1"/>
  <c r="J134" i="14"/>
  <c r="I134" i="14" s="1"/>
  <c r="J133" i="14"/>
  <c r="I133" i="14" s="1"/>
  <c r="J132" i="14"/>
  <c r="I132" i="14" s="1"/>
  <c r="J131" i="14"/>
  <c r="I131" i="14" s="1"/>
  <c r="J129" i="14"/>
  <c r="I129" i="14" s="1"/>
  <c r="J128" i="14"/>
  <c r="I128" i="14" s="1"/>
  <c r="J58" i="14"/>
  <c r="I58" i="14" s="1"/>
  <c r="J55" i="14"/>
  <c r="I55" i="14" s="1"/>
  <c r="G527" i="14"/>
  <c r="G520" i="14"/>
  <c r="G519" i="14"/>
  <c r="G518" i="14"/>
  <c r="G517" i="14"/>
  <c r="G256" i="14"/>
  <c r="G387" i="14"/>
  <c r="G386" i="14"/>
  <c r="G384" i="14"/>
  <c r="G383" i="14"/>
  <c r="G382" i="14"/>
  <c r="G381" i="14"/>
  <c r="G377" i="14"/>
  <c r="G376" i="14"/>
  <c r="G368" i="14"/>
  <c r="G367" i="14"/>
  <c r="G366" i="14"/>
  <c r="G365" i="14"/>
  <c r="G364" i="14"/>
  <c r="G357" i="14"/>
  <c r="G356" i="14"/>
  <c r="G355" i="14"/>
  <c r="G354" i="14"/>
  <c r="G297" i="14"/>
  <c r="H297" i="14" s="1"/>
  <c r="J297" i="14" s="1"/>
  <c r="I297" i="14" s="1"/>
  <c r="G176" i="14"/>
  <c r="G175" i="14"/>
  <c r="G174" i="14"/>
  <c r="G173" i="14"/>
  <c r="G172" i="14"/>
  <c r="G171" i="14"/>
  <c r="G170" i="14"/>
  <c r="G169" i="14"/>
  <c r="G168" i="14"/>
  <c r="G167" i="14"/>
  <c r="G166" i="14"/>
  <c r="G165" i="14"/>
  <c r="G164" i="14"/>
  <c r="G163" i="14"/>
  <c r="G162" i="14"/>
  <c r="G161" i="14"/>
  <c r="G160" i="14"/>
  <c r="G159" i="14"/>
  <c r="G158" i="14"/>
  <c r="G157" i="14"/>
  <c r="G156" i="14"/>
  <c r="G155" i="14"/>
  <c r="G154" i="14"/>
  <c r="G153" i="14"/>
  <c r="G152" i="14"/>
  <c r="G151" i="14"/>
  <c r="G150" i="14"/>
  <c r="G149" i="14"/>
  <c r="G148" i="14"/>
  <c r="G147" i="14"/>
  <c r="G146" i="14"/>
  <c r="G145" i="14"/>
  <c r="G144" i="14"/>
  <c r="G143" i="14"/>
  <c r="G142" i="14"/>
  <c r="G141" i="14"/>
  <c r="G140" i="14"/>
  <c r="G138" i="14"/>
  <c r="G137" i="14"/>
  <c r="G136" i="14"/>
  <c r="G135" i="14"/>
  <c r="G134" i="14"/>
  <c r="G133" i="14"/>
  <c r="G132" i="14"/>
  <c r="G131" i="14"/>
  <c r="N176" i="14"/>
  <c r="N175" i="14"/>
  <c r="N174" i="14"/>
  <c r="N173" i="14"/>
  <c r="N172" i="14"/>
  <c r="N171" i="14"/>
  <c r="N170" i="14"/>
  <c r="N169" i="14"/>
  <c r="N168" i="14"/>
  <c r="N167" i="14"/>
  <c r="N166" i="14"/>
  <c r="N165" i="14"/>
  <c r="N164" i="14"/>
  <c r="N163" i="14"/>
  <c r="N162" i="14"/>
  <c r="N161" i="14"/>
  <c r="N160" i="14"/>
  <c r="N159" i="14"/>
  <c r="N158" i="14"/>
  <c r="N157" i="14"/>
  <c r="N156" i="14"/>
  <c r="N155" i="14"/>
  <c r="N154" i="14"/>
  <c r="N153" i="14"/>
  <c r="N152" i="14"/>
  <c r="N151" i="14"/>
  <c r="N150" i="14"/>
  <c r="N149" i="14"/>
  <c r="N148" i="14"/>
  <c r="N147" i="14"/>
  <c r="N146" i="14"/>
  <c r="N145" i="14"/>
  <c r="N144" i="14"/>
  <c r="N143" i="14"/>
  <c r="N142" i="14"/>
  <c r="N141" i="14"/>
  <c r="N140" i="14"/>
  <c r="N139" i="14"/>
  <c r="N138" i="14"/>
  <c r="N137" i="14"/>
  <c r="N136" i="14"/>
  <c r="N135" i="14"/>
  <c r="N134" i="14"/>
  <c r="N133" i="14"/>
  <c r="N132" i="14"/>
  <c r="N131" i="14"/>
  <c r="N130" i="14"/>
  <c r="N129" i="14"/>
  <c r="N128" i="14"/>
  <c r="N182" i="14"/>
  <c r="N183" i="14"/>
  <c r="N184" i="14"/>
  <c r="N185" i="14"/>
  <c r="N186" i="14"/>
  <c r="N187" i="14"/>
  <c r="N188" i="14"/>
  <c r="N189" i="14"/>
  <c r="N190" i="14"/>
  <c r="N193" i="14"/>
  <c r="N194" i="14"/>
  <c r="N195" i="14"/>
  <c r="N196" i="14"/>
  <c r="N197" i="14"/>
  <c r="N198" i="14"/>
  <c r="N199" i="14"/>
  <c r="N200" i="14"/>
  <c r="N201" i="14"/>
  <c r="G58" i="14"/>
  <c r="G55" i="14"/>
  <c r="J87" i="14" l="1"/>
  <c r="I87" i="14" s="1"/>
  <c r="J91" i="14"/>
  <c r="I91" i="14" s="1"/>
  <c r="G89" i="14"/>
  <c r="G129" i="14"/>
  <c r="G128" i="14"/>
  <c r="G123" i="14"/>
  <c r="H123" i="14" s="1"/>
  <c r="G122" i="14"/>
  <c r="H122" i="14" s="1"/>
  <c r="G121" i="14"/>
  <c r="H121" i="14" s="1"/>
  <c r="G120" i="14"/>
  <c r="H120" i="14" s="1"/>
  <c r="G116" i="14"/>
  <c r="H116" i="14" s="1"/>
  <c r="G115" i="14"/>
  <c r="H115" i="14" s="1"/>
  <c r="G114" i="14"/>
  <c r="H114" i="14" s="1"/>
  <c r="G113" i="14"/>
  <c r="H113" i="14" s="1"/>
  <c r="G112" i="14"/>
  <c r="H112" i="14" s="1"/>
  <c r="H110" i="14"/>
  <c r="H109" i="14"/>
  <c r="G185" i="14"/>
  <c r="N116" i="14" l="1"/>
  <c r="J116" i="14"/>
  <c r="I116" i="14" s="1"/>
  <c r="N110" i="14"/>
  <c r="J110" i="14"/>
  <c r="I110" i="14" s="1"/>
  <c r="N122" i="14"/>
  <c r="J122" i="14"/>
  <c r="I122" i="14" s="1"/>
  <c r="N109" i="14"/>
  <c r="J109" i="14"/>
  <c r="I109" i="14" s="1"/>
  <c r="N114" i="14"/>
  <c r="J114" i="14"/>
  <c r="I114" i="14" s="1"/>
  <c r="N121" i="14"/>
  <c r="J121" i="14"/>
  <c r="I121" i="14" s="1"/>
  <c r="N112" i="14"/>
  <c r="J112" i="14"/>
  <c r="I112" i="14" s="1"/>
  <c r="N123" i="14"/>
  <c r="J123" i="14"/>
  <c r="I123" i="14" s="1"/>
  <c r="N115" i="14"/>
  <c r="J115" i="14"/>
  <c r="I115" i="14" s="1"/>
  <c r="N113" i="14"/>
  <c r="J113" i="14"/>
  <c r="I113" i="14" s="1"/>
  <c r="N120" i="14"/>
  <c r="J120" i="14"/>
  <c r="I120" i="14" s="1"/>
  <c r="H425" i="14"/>
  <c r="J425" i="14" s="1"/>
  <c r="I425" i="14" s="1"/>
  <c r="H424" i="14"/>
  <c r="J424" i="14" s="1"/>
  <c r="I424" i="14" s="1"/>
  <c r="H422" i="14"/>
  <c r="J422" i="14" s="1"/>
  <c r="I422" i="14" s="1"/>
  <c r="H421" i="14"/>
  <c r="J421" i="14" s="1"/>
  <c r="I421" i="14" s="1"/>
  <c r="G202" i="14" l="1"/>
  <c r="H202" i="14" s="1"/>
  <c r="H192" i="14"/>
  <c r="G191" i="14"/>
  <c r="H191" i="14" s="1"/>
  <c r="H181" i="14"/>
  <c r="N202" i="14" l="1"/>
  <c r="J202" i="14"/>
  <c r="I202" i="14" s="1"/>
  <c r="N192" i="14"/>
  <c r="J192" i="14"/>
  <c r="I192" i="14" s="1"/>
  <c r="N191" i="14"/>
  <c r="J191" i="14"/>
  <c r="I191" i="14" s="1"/>
  <c r="N181" i="14"/>
  <c r="J181" i="14"/>
  <c r="I181" i="14" s="1"/>
  <c r="H353" i="14"/>
  <c r="H352" i="14"/>
  <c r="H127" i="14"/>
  <c r="J127" i="14" s="1"/>
  <c r="I127" i="14" s="1"/>
  <c r="H126" i="14"/>
  <c r="J126" i="14" s="1"/>
  <c r="I126" i="14" s="1"/>
  <c r="H125" i="14"/>
  <c r="J125" i="14" s="1"/>
  <c r="I125" i="14" s="1"/>
  <c r="H124" i="14"/>
  <c r="J124" i="14" s="1"/>
  <c r="I124" i="14" s="1"/>
  <c r="H107" i="14"/>
  <c r="J107" i="14" s="1"/>
  <c r="I107" i="14" s="1"/>
  <c r="H50" i="14"/>
  <c r="G353" i="14" l="1"/>
  <c r="J353" i="14"/>
  <c r="I353" i="14" s="1"/>
  <c r="G352" i="14"/>
  <c r="J352" i="14"/>
  <c r="I352" i="14" s="1"/>
  <c r="G50" i="14"/>
  <c r="J50" i="14"/>
  <c r="I50" i="14" s="1"/>
  <c r="N126" i="14"/>
  <c r="G126" i="14"/>
  <c r="N125" i="14"/>
  <c r="G125" i="14"/>
  <c r="N124" i="14"/>
  <c r="G124" i="14"/>
  <c r="N107" i="14"/>
  <c r="G107" i="14"/>
  <c r="N127" i="14"/>
  <c r="G127" i="14"/>
  <c r="H40" i="14"/>
  <c r="J40" i="14" s="1"/>
  <c r="I40" i="14" s="1"/>
  <c r="H22" i="14"/>
  <c r="J22" i="14" s="1"/>
  <c r="I22" i="14" s="1"/>
  <c r="H23" i="14"/>
  <c r="J23" i="14" s="1"/>
  <c r="I23" i="14" s="1"/>
  <c r="H526" i="14" l="1"/>
  <c r="J526" i="14" s="1"/>
  <c r="I526" i="14" s="1"/>
  <c r="H525" i="14"/>
  <c r="J525" i="14" s="1"/>
  <c r="I525" i="14" s="1"/>
  <c r="H524" i="14"/>
  <c r="J524" i="14" s="1"/>
  <c r="I524" i="14" s="1"/>
  <c r="H523" i="14"/>
  <c r="J523" i="14" s="1"/>
  <c r="I523" i="14" s="1"/>
  <c r="H45" i="14" l="1"/>
  <c r="J45" i="14" s="1"/>
  <c r="I45" i="14" s="1"/>
  <c r="H44" i="14"/>
  <c r="J44" i="14" s="1"/>
  <c r="I44" i="14" s="1"/>
  <c r="H43" i="14"/>
  <c r="J43" i="14" s="1"/>
  <c r="I43" i="14" s="1"/>
  <c r="H39" i="14"/>
  <c r="J39" i="14" s="1"/>
  <c r="I39" i="14" s="1"/>
  <c r="H37" i="14"/>
  <c r="J37" i="14" s="1"/>
  <c r="I37" i="14" s="1"/>
  <c r="H38" i="14"/>
  <c r="J38" i="14" s="1"/>
  <c r="I38" i="14" s="1"/>
  <c r="H36" i="14"/>
  <c r="J36" i="14" s="1"/>
  <c r="I36" i="14" s="1"/>
  <c r="H35" i="14"/>
  <c r="J35" i="14" s="1"/>
  <c r="I35" i="14" s="1"/>
  <c r="H34" i="14"/>
  <c r="J34" i="14" s="1"/>
  <c r="I34" i="14" s="1"/>
  <c r="H32" i="14"/>
  <c r="J32" i="14" s="1"/>
  <c r="I32" i="14" s="1"/>
  <c r="H33" i="14"/>
  <c r="J33" i="14" s="1"/>
  <c r="I33" i="14" s="1"/>
  <c r="H30" i="14"/>
  <c r="J30" i="14" s="1"/>
  <c r="I30" i="14" s="1"/>
  <c r="H31" i="14"/>
  <c r="J31" i="14" s="1"/>
  <c r="I31" i="14" s="1"/>
  <c r="H26" i="14"/>
  <c r="J26" i="14" s="1"/>
  <c r="I26" i="14" s="1"/>
  <c r="H27" i="14"/>
  <c r="J27" i="14" s="1"/>
  <c r="I27" i="14" s="1"/>
  <c r="H17" i="14"/>
  <c r="J17" i="14" s="1"/>
  <c r="H19" i="14"/>
  <c r="J19" i="14" s="1"/>
  <c r="I19" i="14" s="1"/>
  <c r="H18" i="14"/>
  <c r="J18" i="14" s="1"/>
  <c r="I18" i="14" s="1"/>
  <c r="H14" i="14"/>
  <c r="J14" i="14" s="1"/>
  <c r="H13" i="14"/>
  <c r="J13" i="14" s="1"/>
  <c r="H12" i="14"/>
  <c r="J12" i="14" s="1"/>
  <c r="H9" i="14"/>
  <c r="J9" i="14" s="1"/>
  <c r="H8" i="14"/>
  <c r="J8" i="14" s="1"/>
  <c r="H7" i="14"/>
  <c r="J7" i="14" s="1"/>
  <c r="H6" i="14"/>
  <c r="J6" i="14" s="1"/>
  <c r="H5" i="14"/>
  <c r="J5" i="14" s="1"/>
  <c r="H117" i="14"/>
  <c r="J117" i="14" s="1"/>
  <c r="I117" i="14" s="1"/>
  <c r="H118" i="14"/>
  <c r="J118" i="14" s="1"/>
  <c r="I118" i="14" s="1"/>
  <c r="H119" i="14"/>
  <c r="J119" i="14" s="1"/>
  <c r="I119" i="14" s="1"/>
  <c r="H255" i="14"/>
  <c r="J255" i="14" s="1"/>
  <c r="I255" i="14" s="1"/>
  <c r="H57" i="14"/>
  <c r="J57" i="14" s="1"/>
  <c r="I57" i="14" s="1"/>
  <c r="I5" i="14" l="1"/>
  <c r="P5" i="14"/>
  <c r="Q5" i="14" s="1"/>
  <c r="O5" i="14"/>
  <c r="M5" i="14"/>
  <c r="I12" i="14"/>
  <c r="M12" i="14"/>
  <c r="O12" i="14"/>
  <c r="I7" i="14"/>
  <c r="O7" i="14" s="1"/>
  <c r="P7" i="14"/>
  <c r="I13" i="14"/>
  <c r="O13" i="14" s="1"/>
  <c r="I17" i="14"/>
  <c r="O17" i="14"/>
  <c r="I8" i="14"/>
  <c r="O8" i="14"/>
  <c r="M8" i="14"/>
  <c r="P8" i="14"/>
  <c r="Q8" i="14" s="1"/>
  <c r="I14" i="14"/>
  <c r="O14" i="14"/>
  <c r="M14" i="14"/>
  <c r="I9" i="14"/>
  <c r="O9" i="14" s="1"/>
  <c r="P9" i="14"/>
  <c r="I6" i="14"/>
  <c r="O6" i="14" s="1"/>
  <c r="P6" i="14"/>
  <c r="N117" i="14"/>
  <c r="N119" i="14"/>
  <c r="N118" i="14"/>
  <c r="G371" i="14"/>
  <c r="H371" i="14" s="1"/>
  <c r="J371" i="14" s="1"/>
  <c r="I371" i="14" s="1"/>
  <c r="G531" i="14"/>
  <c r="H531" i="14" s="1"/>
  <c r="J531" i="14" s="1"/>
  <c r="I531" i="14" s="1"/>
  <c r="G530" i="14"/>
  <c r="H530" i="14" s="1"/>
  <c r="J530" i="14" s="1"/>
  <c r="I530" i="14" s="1"/>
  <c r="M6" i="14" l="1"/>
  <c r="M9" i="14"/>
  <c r="Q7" i="14"/>
  <c r="M13" i="14"/>
  <c r="M7" i="14"/>
  <c r="Q6" i="14"/>
  <c r="Q9" i="14"/>
  <c r="G246" i="14"/>
  <c r="H246" i="14" s="1"/>
  <c r="J246" i="14" s="1"/>
  <c r="I246" i="14" s="1"/>
  <c r="G236" i="14"/>
  <c r="H236" i="14" s="1"/>
  <c r="J236" i="14" s="1"/>
  <c r="I236" i="14" s="1"/>
  <c r="G245" i="14"/>
  <c r="H245" i="14" s="1"/>
  <c r="J245" i="14" s="1"/>
  <c r="I245" i="14" s="1"/>
  <c r="G235" i="14"/>
  <c r="H235" i="14" s="1"/>
  <c r="J235" i="14" s="1"/>
  <c r="I235" i="14" s="1"/>
  <c r="G244" i="14"/>
  <c r="H244" i="14" s="1"/>
  <c r="J244" i="14" s="1"/>
  <c r="I244" i="14" s="1"/>
  <c r="G234" i="14"/>
  <c r="H234" i="14" s="1"/>
  <c r="J234" i="14" s="1"/>
  <c r="I234" i="14" s="1"/>
  <c r="G243" i="14"/>
  <c r="H243" i="14" s="1"/>
  <c r="J243" i="14" s="1"/>
  <c r="I243" i="14" s="1"/>
  <c r="G233" i="14"/>
  <c r="H233" i="14" s="1"/>
  <c r="J233" i="14" s="1"/>
  <c r="I233" i="14" s="1"/>
  <c r="G242" i="14"/>
  <c r="H242" i="14" s="1"/>
  <c r="J242" i="14" s="1"/>
  <c r="I242" i="14" s="1"/>
  <c r="G232" i="14"/>
  <c r="H232" i="14" s="1"/>
  <c r="J232" i="14" s="1"/>
  <c r="I232" i="14" s="1"/>
  <c r="G241" i="14"/>
  <c r="H241" i="14" s="1"/>
  <c r="J241" i="14" s="1"/>
  <c r="I241" i="14" s="1"/>
  <c r="G231" i="14"/>
  <c r="H231" i="14" s="1"/>
  <c r="J231" i="14" s="1"/>
  <c r="I231" i="14" s="1"/>
  <c r="G240" i="14"/>
  <c r="H240" i="14" s="1"/>
  <c r="J240" i="14" s="1"/>
  <c r="I240" i="14" s="1"/>
  <c r="G230" i="14"/>
  <c r="H230" i="14" s="1"/>
  <c r="J230" i="14" s="1"/>
  <c r="I230" i="14" s="1"/>
  <c r="G239" i="14"/>
  <c r="H239" i="14" s="1"/>
  <c r="J239" i="14" s="1"/>
  <c r="I239" i="14" s="1"/>
  <c r="G229" i="14"/>
  <c r="H229" i="14" s="1"/>
  <c r="J229" i="14" s="1"/>
  <c r="I229" i="14" s="1"/>
  <c r="G238" i="14"/>
  <c r="H238" i="14" s="1"/>
  <c r="J238" i="14" s="1"/>
  <c r="I238" i="14" s="1"/>
  <c r="G228" i="14"/>
  <c r="H228" i="14" s="1"/>
  <c r="J228" i="14" s="1"/>
  <c r="I228" i="14" s="1"/>
  <c r="G237" i="14"/>
  <c r="H237" i="14" s="1"/>
  <c r="J237" i="14" s="1"/>
  <c r="I237" i="14" s="1"/>
  <c r="G227" i="14"/>
  <c r="H227" i="14" s="1"/>
  <c r="J227" i="14" s="1"/>
  <c r="I227" i="14" s="1"/>
  <c r="G226" i="14"/>
  <c r="H226" i="14" s="1"/>
  <c r="J226" i="14" s="1"/>
  <c r="I226" i="14" s="1"/>
  <c r="G216" i="14"/>
  <c r="H216" i="14" s="1"/>
  <c r="J216" i="14" s="1"/>
  <c r="I216" i="14" s="1"/>
  <c r="G225" i="14"/>
  <c r="H225" i="14" s="1"/>
  <c r="J225" i="14" s="1"/>
  <c r="I225" i="14" s="1"/>
  <c r="G215" i="14"/>
  <c r="H215" i="14" s="1"/>
  <c r="J215" i="14" s="1"/>
  <c r="I215" i="14" s="1"/>
  <c r="G224" i="14"/>
  <c r="H224" i="14" s="1"/>
  <c r="J224" i="14" s="1"/>
  <c r="I224" i="14" s="1"/>
  <c r="G214" i="14"/>
  <c r="H214" i="14" s="1"/>
  <c r="J214" i="14" s="1"/>
  <c r="I214" i="14" s="1"/>
  <c r="G223" i="14"/>
  <c r="H223" i="14" s="1"/>
  <c r="J223" i="14" s="1"/>
  <c r="I223" i="14" s="1"/>
  <c r="G213" i="14"/>
  <c r="H213" i="14" s="1"/>
  <c r="J213" i="14" s="1"/>
  <c r="I213" i="14" s="1"/>
  <c r="G222" i="14"/>
  <c r="H222" i="14" s="1"/>
  <c r="J222" i="14" s="1"/>
  <c r="I222" i="14" s="1"/>
  <c r="G212" i="14"/>
  <c r="H212" i="14" s="1"/>
  <c r="J212" i="14" s="1"/>
  <c r="I212" i="14" s="1"/>
  <c r="G221" i="14"/>
  <c r="H221" i="14" s="1"/>
  <c r="J221" i="14" s="1"/>
  <c r="I221" i="14" s="1"/>
  <c r="G211" i="14"/>
  <c r="H211" i="14" s="1"/>
  <c r="J211" i="14" s="1"/>
  <c r="I211" i="14" s="1"/>
  <c r="G220" i="14"/>
  <c r="H220" i="14" s="1"/>
  <c r="J220" i="14" s="1"/>
  <c r="I220" i="14" s="1"/>
  <c r="G210" i="14"/>
  <c r="H210" i="14" s="1"/>
  <c r="J210" i="14" s="1"/>
  <c r="I210" i="14" s="1"/>
  <c r="G219" i="14"/>
  <c r="H219" i="14" s="1"/>
  <c r="J219" i="14" s="1"/>
  <c r="I219" i="14" s="1"/>
  <c r="G209" i="14"/>
  <c r="H209" i="14" s="1"/>
  <c r="J209" i="14" s="1"/>
  <c r="I209" i="14" s="1"/>
  <c r="G218" i="14"/>
  <c r="H218" i="14" s="1"/>
  <c r="J218" i="14" s="1"/>
  <c r="I218" i="14" s="1"/>
  <c r="G208" i="14"/>
  <c r="H208" i="14" s="1"/>
  <c r="J208" i="14" s="1"/>
  <c r="I208" i="14" s="1"/>
  <c r="G217" i="14"/>
  <c r="H217" i="14" s="1"/>
  <c r="J217" i="14" s="1"/>
  <c r="I217" i="14" s="1"/>
  <c r="G207" i="14"/>
  <c r="H207" i="14" s="1"/>
  <c r="J207" i="14" s="1"/>
  <c r="I207" i="14" s="1"/>
  <c r="G348" i="14" l="1"/>
  <c r="H348" i="14" s="1"/>
  <c r="J348" i="14" s="1"/>
  <c r="I348" i="14" s="1"/>
  <c r="G344" i="14"/>
  <c r="H344" i="14" s="1"/>
  <c r="J344" i="14" s="1"/>
  <c r="I344" i="14" s="1"/>
  <c r="G347" i="14"/>
  <c r="H347" i="14" s="1"/>
  <c r="J347" i="14" s="1"/>
  <c r="I347" i="14" s="1"/>
  <c r="G343" i="14"/>
  <c r="H343" i="14" s="1"/>
  <c r="J343" i="14" s="1"/>
  <c r="I343" i="14" s="1"/>
  <c r="G346" i="14"/>
  <c r="H346" i="14" s="1"/>
  <c r="J346" i="14" s="1"/>
  <c r="I346" i="14" s="1"/>
  <c r="G342" i="14"/>
  <c r="H342" i="14" s="1"/>
  <c r="J342" i="14" s="1"/>
  <c r="I342" i="14" s="1"/>
  <c r="G345" i="14"/>
  <c r="H345" i="14" s="1"/>
  <c r="J345" i="14" s="1"/>
  <c r="I345" i="14" s="1"/>
  <c r="G341" i="14"/>
  <c r="H341" i="14" s="1"/>
  <c r="J341" i="14" s="1"/>
  <c r="I341" i="14" s="1"/>
  <c r="G340" i="14"/>
  <c r="H340" i="14" s="1"/>
  <c r="J340" i="14" s="1"/>
  <c r="I340" i="14" s="1"/>
  <c r="G336" i="14"/>
  <c r="H336" i="14" s="1"/>
  <c r="J336" i="14" s="1"/>
  <c r="I336" i="14" s="1"/>
  <c r="G339" i="14"/>
  <c r="H339" i="14" s="1"/>
  <c r="J339" i="14" s="1"/>
  <c r="I339" i="14" s="1"/>
  <c r="G335" i="14"/>
  <c r="H335" i="14" s="1"/>
  <c r="J335" i="14" s="1"/>
  <c r="I335" i="14" s="1"/>
  <c r="G338" i="14"/>
  <c r="H338" i="14" s="1"/>
  <c r="J338" i="14" s="1"/>
  <c r="I338" i="14" s="1"/>
  <c r="G334" i="14"/>
  <c r="H334" i="14" s="1"/>
  <c r="J334" i="14" s="1"/>
  <c r="I334" i="14" s="1"/>
  <c r="G337" i="14"/>
  <c r="H337" i="14" s="1"/>
  <c r="J337" i="14" s="1"/>
  <c r="I337" i="14" s="1"/>
  <c r="G333" i="14"/>
  <c r="H333" i="14" s="1"/>
  <c r="J333" i="14" s="1"/>
  <c r="I333" i="14" s="1"/>
  <c r="G332" i="14"/>
  <c r="G326" i="14"/>
  <c r="H326" i="14" s="1"/>
  <c r="J326" i="14" s="1"/>
  <c r="I326" i="14" s="1"/>
  <c r="G331" i="14"/>
  <c r="G325" i="14"/>
  <c r="H325" i="14" s="1"/>
  <c r="J325" i="14" s="1"/>
  <c r="I325" i="14" s="1"/>
  <c r="G330" i="14"/>
  <c r="G324" i="14"/>
  <c r="H324" i="14" s="1"/>
  <c r="J324" i="14" s="1"/>
  <c r="I324" i="14" s="1"/>
  <c r="G329" i="14"/>
  <c r="G323" i="14"/>
  <c r="H323" i="14" s="1"/>
  <c r="J323" i="14" s="1"/>
  <c r="I323" i="14" s="1"/>
  <c r="G328" i="14"/>
  <c r="G322" i="14"/>
  <c r="H322" i="14" s="1"/>
  <c r="J322" i="14" s="1"/>
  <c r="I322" i="14" s="1"/>
  <c r="G327" i="14"/>
  <c r="G321" i="14"/>
  <c r="H321" i="14" s="1"/>
  <c r="J321" i="14" s="1"/>
  <c r="I321" i="14" s="1"/>
  <c r="G318" i="14"/>
  <c r="H318" i="14" s="1"/>
  <c r="J318" i="14" s="1"/>
  <c r="I318" i="14" s="1"/>
  <c r="G314" i="14"/>
  <c r="H314" i="14" s="1"/>
  <c r="J314" i="14" s="1"/>
  <c r="I314" i="14" s="1"/>
  <c r="G317" i="14"/>
  <c r="H317" i="14" s="1"/>
  <c r="J317" i="14" s="1"/>
  <c r="I317" i="14" s="1"/>
  <c r="G313" i="14"/>
  <c r="H313" i="14" s="1"/>
  <c r="J313" i="14" s="1"/>
  <c r="I313" i="14" s="1"/>
  <c r="G316" i="14"/>
  <c r="H316" i="14" s="1"/>
  <c r="J316" i="14" s="1"/>
  <c r="I316" i="14" s="1"/>
  <c r="G312" i="14"/>
  <c r="H312" i="14" s="1"/>
  <c r="J312" i="14" s="1"/>
  <c r="I312" i="14" s="1"/>
  <c r="G315" i="14"/>
  <c r="H315" i="14" s="1"/>
  <c r="J315" i="14" s="1"/>
  <c r="I315" i="14" s="1"/>
  <c r="G311" i="14"/>
  <c r="H311" i="14" s="1"/>
  <c r="J311" i="14" s="1"/>
  <c r="I311" i="14" s="1"/>
  <c r="G310" i="14"/>
  <c r="H310" i="14" s="1"/>
  <c r="J310" i="14" s="1"/>
  <c r="I310" i="14" s="1"/>
  <c r="G308" i="14"/>
  <c r="H308" i="14" s="1"/>
  <c r="J308" i="14" s="1"/>
  <c r="I308" i="14" s="1"/>
  <c r="G309" i="14"/>
  <c r="H309" i="14" s="1"/>
  <c r="J309" i="14" s="1"/>
  <c r="I309" i="14" s="1"/>
  <c r="G307" i="14"/>
  <c r="H307" i="14" s="1"/>
  <c r="J307" i="14" s="1"/>
  <c r="I307" i="14" s="1"/>
  <c r="G306" i="14"/>
  <c r="H306" i="14" s="1"/>
  <c r="J306" i="14" s="1"/>
  <c r="I306" i="14" s="1"/>
  <c r="G302" i="14"/>
  <c r="H302" i="14" s="1"/>
  <c r="J302" i="14" s="1"/>
  <c r="I302" i="14" s="1"/>
  <c r="G305" i="14"/>
  <c r="H305" i="14" s="1"/>
  <c r="J305" i="14" s="1"/>
  <c r="I305" i="14" s="1"/>
  <c r="G301" i="14"/>
  <c r="H301" i="14" s="1"/>
  <c r="J301" i="14" s="1"/>
  <c r="I301" i="14" s="1"/>
  <c r="G304" i="14"/>
  <c r="H304" i="14" s="1"/>
  <c r="J304" i="14" s="1"/>
  <c r="I304" i="14" s="1"/>
  <c r="G300" i="14"/>
  <c r="H300" i="14" s="1"/>
  <c r="J300" i="14" s="1"/>
  <c r="I300" i="14" s="1"/>
  <c r="G303" i="14"/>
  <c r="H303" i="14" s="1"/>
  <c r="J303" i="14" s="1"/>
  <c r="I303" i="14" s="1"/>
  <c r="G299" i="14"/>
  <c r="H299" i="14" s="1"/>
  <c r="J299" i="14" s="1"/>
  <c r="I299" i="14" s="1"/>
  <c r="G298" i="14"/>
  <c r="H298" i="14" s="1"/>
  <c r="J298" i="14" s="1"/>
  <c r="I298" i="14" s="1"/>
  <c r="G295" i="14"/>
  <c r="H295" i="14" s="1"/>
  <c r="J295" i="14" s="1"/>
  <c r="I295" i="14" s="1"/>
  <c r="G290" i="14"/>
  <c r="H290" i="14" s="1"/>
  <c r="J290" i="14" s="1"/>
  <c r="I290" i="14" s="1"/>
  <c r="G294" i="14"/>
  <c r="H294" i="14" s="1"/>
  <c r="J294" i="14" s="1"/>
  <c r="I294" i="14" s="1"/>
  <c r="G289" i="14"/>
  <c r="H289" i="14" s="1"/>
  <c r="J289" i="14" s="1"/>
  <c r="I289" i="14" s="1"/>
  <c r="G293" i="14"/>
  <c r="H293" i="14" s="1"/>
  <c r="J293" i="14" s="1"/>
  <c r="I293" i="14" s="1"/>
  <c r="G288" i="14"/>
  <c r="H288" i="14" s="1"/>
  <c r="J288" i="14" s="1"/>
  <c r="I288" i="14" s="1"/>
  <c r="G292" i="14"/>
  <c r="H292" i="14" s="1"/>
  <c r="J292" i="14" s="1"/>
  <c r="I292" i="14" s="1"/>
  <c r="G287" i="14"/>
  <c r="H287" i="14" s="1"/>
  <c r="J287" i="14" s="1"/>
  <c r="I287" i="14" s="1"/>
  <c r="G291" i="14"/>
  <c r="H291" i="14" s="1"/>
  <c r="J291" i="14" s="1"/>
  <c r="I291" i="14" s="1"/>
  <c r="G286" i="14"/>
  <c r="H286" i="14" s="1"/>
  <c r="J286" i="14" s="1"/>
  <c r="I286" i="14" s="1"/>
  <c r="G285" i="14"/>
  <c r="H285" i="14" s="1"/>
  <c r="J285" i="14" s="1"/>
  <c r="I285" i="14" s="1"/>
  <c r="G279" i="14"/>
  <c r="H279" i="14" s="1"/>
  <c r="J279" i="14" s="1"/>
  <c r="I279" i="14" s="1"/>
  <c r="G284" i="14"/>
  <c r="H284" i="14" s="1"/>
  <c r="J284" i="14" s="1"/>
  <c r="I284" i="14" s="1"/>
  <c r="G278" i="14"/>
  <c r="H278" i="14" s="1"/>
  <c r="J278" i="14" s="1"/>
  <c r="I278" i="14" s="1"/>
  <c r="G283" i="14"/>
  <c r="H283" i="14" s="1"/>
  <c r="J283" i="14" s="1"/>
  <c r="I283" i="14" s="1"/>
  <c r="G277" i="14"/>
  <c r="H277" i="14" s="1"/>
  <c r="J277" i="14" s="1"/>
  <c r="I277" i="14" s="1"/>
  <c r="G282" i="14"/>
  <c r="H282" i="14" s="1"/>
  <c r="J282" i="14" s="1"/>
  <c r="I282" i="14" s="1"/>
  <c r="G276" i="14"/>
  <c r="H276" i="14" s="1"/>
  <c r="J276" i="14" s="1"/>
  <c r="I276" i="14" s="1"/>
  <c r="G281" i="14"/>
  <c r="H281" i="14" s="1"/>
  <c r="J281" i="14" s="1"/>
  <c r="I281" i="14" s="1"/>
  <c r="G275" i="14"/>
  <c r="H275" i="14" s="1"/>
  <c r="J275" i="14" s="1"/>
  <c r="I275" i="14" s="1"/>
  <c r="G280" i="14"/>
  <c r="H280" i="14" s="1"/>
  <c r="J280" i="14" s="1"/>
  <c r="I280" i="14" s="1"/>
  <c r="G274" i="14"/>
  <c r="H274" i="14" s="1"/>
  <c r="J274" i="14" s="1"/>
  <c r="I274" i="14" s="1"/>
  <c r="G516" i="14"/>
  <c r="H516" i="14" s="1"/>
  <c r="J516" i="14" s="1"/>
  <c r="I516" i="14" s="1"/>
  <c r="G515" i="14"/>
  <c r="H515" i="14" s="1"/>
  <c r="J515" i="14" s="1"/>
  <c r="I515" i="14" s="1"/>
  <c r="G514" i="14"/>
  <c r="H514" i="14" s="1"/>
  <c r="J514" i="14" s="1"/>
  <c r="I514" i="14" s="1"/>
  <c r="G512" i="14"/>
  <c r="H512" i="14" s="1"/>
  <c r="J512" i="14" s="1"/>
  <c r="I512" i="14" s="1"/>
  <c r="G511" i="14"/>
  <c r="H511" i="14" s="1"/>
  <c r="J511" i="14" s="1"/>
  <c r="I511" i="14" s="1"/>
  <c r="G510" i="14"/>
  <c r="H510" i="14" s="1"/>
  <c r="J510" i="14" s="1"/>
  <c r="I510" i="14" s="1"/>
  <c r="G508" i="14"/>
  <c r="H508" i="14" s="1"/>
  <c r="J508" i="14" s="1"/>
  <c r="I508" i="14" s="1"/>
  <c r="G507" i="14"/>
  <c r="H507" i="14" s="1"/>
  <c r="J507" i="14" s="1"/>
  <c r="I507" i="14" s="1"/>
  <c r="G506" i="14"/>
  <c r="H506" i="14" s="1"/>
  <c r="J506" i="14" s="1"/>
  <c r="I506" i="14" s="1"/>
  <c r="G499" i="14"/>
  <c r="H499" i="14" s="1"/>
  <c r="J499" i="14" s="1"/>
  <c r="I499" i="14" s="1"/>
  <c r="G498" i="14"/>
  <c r="H498" i="14" s="1"/>
  <c r="J498" i="14" s="1"/>
  <c r="I498" i="14" s="1"/>
  <c r="G497" i="14"/>
  <c r="H497" i="14" s="1"/>
  <c r="J497" i="14" s="1"/>
  <c r="I497" i="14" s="1"/>
  <c r="G496" i="14"/>
  <c r="H496" i="14" s="1"/>
  <c r="J496" i="14" s="1"/>
  <c r="I496" i="14" s="1"/>
  <c r="G495" i="14"/>
  <c r="H495" i="14" s="1"/>
  <c r="J495" i="14" s="1"/>
  <c r="I495" i="14" s="1"/>
  <c r="H492" i="14"/>
  <c r="J492" i="14" s="1"/>
  <c r="I492" i="14" s="1"/>
  <c r="H491" i="14"/>
  <c r="J491" i="14" s="1"/>
  <c r="I491" i="14" s="1"/>
  <c r="G490" i="14"/>
  <c r="H490" i="14" s="1"/>
  <c r="J490" i="14" s="1"/>
  <c r="I490" i="14" s="1"/>
  <c r="G489" i="14"/>
  <c r="H489" i="14" s="1"/>
  <c r="J489" i="14" s="1"/>
  <c r="I489" i="14" s="1"/>
  <c r="G488" i="14"/>
  <c r="H488" i="14" s="1"/>
  <c r="J488" i="14" s="1"/>
  <c r="I488" i="14" s="1"/>
  <c r="G485" i="14"/>
  <c r="H485" i="14" s="1"/>
  <c r="J485" i="14" s="1"/>
  <c r="I485" i="14" s="1"/>
  <c r="G484" i="14"/>
  <c r="H484" i="14" s="1"/>
  <c r="J484" i="14" s="1"/>
  <c r="I484" i="14" s="1"/>
  <c r="G483" i="14"/>
  <c r="H483" i="14" s="1"/>
  <c r="J483" i="14" s="1"/>
  <c r="I483" i="14" s="1"/>
  <c r="G482" i="14"/>
  <c r="H482" i="14" s="1"/>
  <c r="J482" i="14" s="1"/>
  <c r="I482" i="14" s="1"/>
  <c r="G481" i="14"/>
  <c r="H481" i="14" s="1"/>
  <c r="J481" i="14" s="1"/>
  <c r="I481" i="14" s="1"/>
  <c r="G478" i="14"/>
  <c r="H478" i="14" s="1"/>
  <c r="J478" i="14" s="1"/>
  <c r="I478" i="14" s="1"/>
  <c r="G477" i="14"/>
  <c r="H477" i="14" s="1"/>
  <c r="J477" i="14" s="1"/>
  <c r="I477" i="14" s="1"/>
  <c r="G476" i="14"/>
  <c r="H476" i="14" s="1"/>
  <c r="J476" i="14" s="1"/>
  <c r="I476" i="14" s="1"/>
  <c r="G475" i="14"/>
  <c r="H475" i="14" s="1"/>
  <c r="J475" i="14" s="1"/>
  <c r="I475" i="14" s="1"/>
  <c r="G474" i="14"/>
  <c r="H474" i="14" s="1"/>
  <c r="J474" i="14" s="1"/>
  <c r="I474" i="14" s="1"/>
  <c r="G471" i="14"/>
  <c r="G470" i="14"/>
  <c r="G469" i="14"/>
  <c r="G468" i="14"/>
  <c r="G467" i="14"/>
  <c r="G457" i="14"/>
  <c r="H457" i="14" s="1"/>
  <c r="J457" i="14" s="1"/>
  <c r="I457" i="14" s="1"/>
  <c r="G456" i="14"/>
  <c r="H456" i="14" s="1"/>
  <c r="J456" i="14" s="1"/>
  <c r="I456" i="14" s="1"/>
  <c r="G455" i="14"/>
  <c r="H455" i="14" s="1"/>
  <c r="J455" i="14" s="1"/>
  <c r="I455" i="14" s="1"/>
  <c r="G454" i="14"/>
  <c r="H454" i="14" s="1"/>
  <c r="J454" i="14" s="1"/>
  <c r="I454" i="14" s="1"/>
  <c r="G453" i="14"/>
  <c r="H453" i="14" s="1"/>
  <c r="J453" i="14" s="1"/>
  <c r="I453" i="14" s="1"/>
  <c r="G450" i="14"/>
  <c r="H450" i="14" s="1"/>
  <c r="J450" i="14" s="1"/>
  <c r="I450" i="14" s="1"/>
  <c r="G449" i="14"/>
  <c r="H449" i="14" s="1"/>
  <c r="J449" i="14" s="1"/>
  <c r="I449" i="14" s="1"/>
  <c r="G448" i="14"/>
  <c r="H448" i="14" s="1"/>
  <c r="J448" i="14" s="1"/>
  <c r="I448" i="14" s="1"/>
  <c r="G447" i="14"/>
  <c r="H447" i="14" s="1"/>
  <c r="J447" i="14" s="1"/>
  <c r="I447" i="14" s="1"/>
  <c r="G446" i="14"/>
  <c r="H446" i="14" s="1"/>
  <c r="J446" i="14" s="1"/>
  <c r="I446" i="14" s="1"/>
  <c r="A480" i="14"/>
  <c r="A487" i="14" s="1"/>
  <c r="A494" i="14" s="1"/>
  <c r="H439" i="14"/>
  <c r="J439" i="14" s="1"/>
  <c r="I439" i="14" s="1"/>
  <c r="G419" i="14"/>
  <c r="H419" i="14" s="1"/>
  <c r="J419" i="14" s="1"/>
  <c r="I419" i="14" s="1"/>
  <c r="G418" i="14"/>
  <c r="H418" i="14" s="1"/>
  <c r="J418" i="14" s="1"/>
  <c r="I418" i="14" s="1"/>
  <c r="G416" i="14"/>
  <c r="H416" i="14" s="1"/>
  <c r="J416" i="14" s="1"/>
  <c r="I416" i="14" s="1"/>
  <c r="G415" i="14"/>
  <c r="H415" i="14" s="1"/>
  <c r="J415" i="14" s="1"/>
  <c r="I415" i="14" s="1"/>
  <c r="G413" i="14"/>
  <c r="H413" i="14" s="1"/>
  <c r="J413" i="14" s="1"/>
  <c r="I413" i="14" s="1"/>
  <c r="G412" i="14"/>
  <c r="H412" i="14" s="1"/>
  <c r="J412" i="14" s="1"/>
  <c r="I412" i="14" s="1"/>
  <c r="G410" i="14"/>
  <c r="H410" i="14" s="1"/>
  <c r="G409" i="14"/>
  <c r="H409" i="14" s="1"/>
  <c r="G408" i="14"/>
  <c r="H408" i="14" s="1"/>
  <c r="G438" i="14"/>
  <c r="H438" i="14" s="1"/>
  <c r="J438" i="14" s="1"/>
  <c r="I438" i="14" s="1"/>
  <c r="G437" i="14"/>
  <c r="H437" i="14" s="1"/>
  <c r="J437" i="14" s="1"/>
  <c r="I437" i="14" s="1"/>
  <c r="G363" i="14"/>
  <c r="H363" i="14" s="1"/>
  <c r="J363" i="14" s="1"/>
  <c r="I363" i="14" s="1"/>
  <c r="G362" i="14"/>
  <c r="H362" i="14" s="1"/>
  <c r="J362" i="14" s="1"/>
  <c r="I362" i="14" s="1"/>
  <c r="G380" i="14"/>
  <c r="H380" i="14" s="1"/>
  <c r="J380" i="14" s="1"/>
  <c r="I380" i="14" s="1"/>
  <c r="G379" i="14"/>
  <c r="H379" i="14" s="1"/>
  <c r="J379" i="14" s="1"/>
  <c r="I379" i="14" s="1"/>
  <c r="G378" i="14"/>
  <c r="H378" i="14" s="1"/>
  <c r="J378" i="14" s="1"/>
  <c r="I378" i="14" s="1"/>
  <c r="G394" i="14"/>
  <c r="H394" i="14" s="1"/>
  <c r="J394" i="14" s="1"/>
  <c r="I394" i="14" s="1"/>
  <c r="G393" i="14"/>
  <c r="H393" i="14" s="1"/>
  <c r="J393" i="14" s="1"/>
  <c r="I393" i="14" s="1"/>
  <c r="G392" i="14"/>
  <c r="H392" i="14" s="1"/>
  <c r="J392" i="14" s="1"/>
  <c r="I392" i="14" s="1"/>
  <c r="G395" i="14"/>
  <c r="H395" i="14" s="1"/>
  <c r="J395" i="14" s="1"/>
  <c r="I395" i="14" s="1"/>
  <c r="G375" i="14"/>
  <c r="H375" i="14" s="1"/>
  <c r="J375" i="14" s="1"/>
  <c r="I375" i="14" s="1"/>
  <c r="G374" i="14"/>
  <c r="H374" i="14" s="1"/>
  <c r="J374" i="14" s="1"/>
  <c r="I374" i="14" s="1"/>
  <c r="G372" i="14"/>
  <c r="H372" i="14" s="1"/>
  <c r="J372" i="14" s="1"/>
  <c r="I372" i="14" s="1"/>
  <c r="G389" i="14"/>
  <c r="H389" i="14" s="1"/>
  <c r="J389" i="14" s="1"/>
  <c r="I389" i="14" s="1"/>
  <c r="H64" i="14"/>
  <c r="H63" i="14"/>
  <c r="H61" i="14"/>
  <c r="H60" i="14"/>
  <c r="H56" i="14"/>
  <c r="H54" i="14"/>
  <c r="H53" i="14"/>
  <c r="H52" i="14"/>
  <c r="G104" i="14"/>
  <c r="H104" i="14" s="1"/>
  <c r="J104" i="14" s="1"/>
  <c r="I104" i="14" s="1"/>
  <c r="G103" i="14"/>
  <c r="H103" i="14" s="1"/>
  <c r="J103" i="14" s="1"/>
  <c r="I103" i="14" s="1"/>
  <c r="G102" i="14"/>
  <c r="H102" i="14" s="1"/>
  <c r="J102" i="14" s="1"/>
  <c r="I102" i="14" s="1"/>
  <c r="G101" i="14"/>
  <c r="H101" i="14" s="1"/>
  <c r="J101" i="14" s="1"/>
  <c r="I101" i="14" s="1"/>
  <c r="G100" i="14"/>
  <c r="H100" i="14" s="1"/>
  <c r="J100" i="14" s="1"/>
  <c r="I100" i="14" s="1"/>
  <c r="G99" i="14"/>
  <c r="H99" i="14" s="1"/>
  <c r="J99" i="14" s="1"/>
  <c r="I99" i="14" s="1"/>
  <c r="G98" i="14"/>
  <c r="H98" i="14" s="1"/>
  <c r="J98" i="14" s="1"/>
  <c r="I98" i="14" s="1"/>
  <c r="G97" i="14"/>
  <c r="H97" i="14" s="1"/>
  <c r="J97" i="14" s="1"/>
  <c r="I97" i="14" s="1"/>
  <c r="G96" i="14"/>
  <c r="H96" i="14" s="1"/>
  <c r="J96" i="14" s="1"/>
  <c r="I96" i="14" s="1"/>
  <c r="G95" i="14"/>
  <c r="H95" i="14" s="1"/>
  <c r="J95" i="14" s="1"/>
  <c r="I95" i="14" s="1"/>
  <c r="G90" i="14"/>
  <c r="H90" i="14" s="1"/>
  <c r="J90" i="14" s="1"/>
  <c r="I90" i="14" s="1"/>
  <c r="G88" i="14"/>
  <c r="H88" i="14" s="1"/>
  <c r="J88" i="14" s="1"/>
  <c r="I88" i="14" s="1"/>
  <c r="G86" i="14"/>
  <c r="H86" i="14" s="1"/>
  <c r="J86" i="14" s="1"/>
  <c r="I86" i="14" s="1"/>
  <c r="G85" i="14"/>
  <c r="H85" i="14" s="1"/>
  <c r="J85" i="14" s="1"/>
  <c r="I85" i="14" s="1"/>
  <c r="G84" i="14"/>
  <c r="H84" i="14" s="1"/>
  <c r="J84" i="14" s="1"/>
  <c r="I84" i="14" s="1"/>
  <c r="G83" i="14"/>
  <c r="H83" i="14" s="1"/>
  <c r="J83" i="14" s="1"/>
  <c r="I83" i="14" s="1"/>
  <c r="G82" i="14"/>
  <c r="H82" i="14" s="1"/>
  <c r="J82" i="14" s="1"/>
  <c r="I82" i="14" s="1"/>
  <c r="G81" i="14"/>
  <c r="H81" i="14" s="1"/>
  <c r="J81" i="14" s="1"/>
  <c r="I81" i="14" s="1"/>
  <c r="G79" i="14"/>
  <c r="H79" i="14" s="1"/>
  <c r="J79" i="14" s="1"/>
  <c r="I79" i="14" s="1"/>
  <c r="G78" i="14"/>
  <c r="H78" i="14" s="1"/>
  <c r="J78" i="14" s="1"/>
  <c r="I78" i="14" s="1"/>
  <c r="G77" i="14"/>
  <c r="H77" i="14" s="1"/>
  <c r="J77" i="14" s="1"/>
  <c r="I77" i="14" s="1"/>
  <c r="G76" i="14"/>
  <c r="H76" i="14" s="1"/>
  <c r="J76" i="14" s="1"/>
  <c r="I76" i="14" s="1"/>
  <c r="G75" i="14"/>
  <c r="H75" i="14" s="1"/>
  <c r="J75" i="14" s="1"/>
  <c r="I75" i="14" s="1"/>
  <c r="G74" i="14"/>
  <c r="H74" i="14" s="1"/>
  <c r="J74" i="14" s="1"/>
  <c r="I74" i="14" s="1"/>
  <c r="G73" i="14"/>
  <c r="H73" i="14" s="1"/>
  <c r="J73" i="14" s="1"/>
  <c r="I73" i="14" s="1"/>
  <c r="G72" i="14"/>
  <c r="H72" i="14" s="1"/>
  <c r="J72" i="14" s="1"/>
  <c r="I72" i="14" s="1"/>
  <c r="G71" i="14"/>
  <c r="H71" i="14" s="1"/>
  <c r="J71" i="14" s="1"/>
  <c r="I71" i="14" s="1"/>
  <c r="G70" i="14"/>
  <c r="H70" i="14" s="1"/>
  <c r="J70" i="14" s="1"/>
  <c r="I70" i="14" s="1"/>
  <c r="G69" i="14"/>
  <c r="H69" i="14" s="1"/>
  <c r="J69" i="14" s="1"/>
  <c r="I69" i="14" s="1"/>
  <c r="G68" i="14"/>
  <c r="H68" i="14" s="1"/>
  <c r="J68" i="14" s="1"/>
  <c r="I68" i="14" s="1"/>
  <c r="G52" i="14" l="1"/>
  <c r="J52" i="14"/>
  <c r="I52" i="14" s="1"/>
  <c r="G56" i="14"/>
  <c r="J56" i="14"/>
  <c r="I56" i="14" s="1"/>
  <c r="G54" i="14"/>
  <c r="J54" i="14"/>
  <c r="I54" i="14" s="1"/>
  <c r="G63" i="14"/>
  <c r="J63" i="14"/>
  <c r="I63" i="14" s="1"/>
  <c r="G60" i="14"/>
  <c r="J60" i="14"/>
  <c r="I60" i="14" s="1"/>
  <c r="G64" i="14"/>
  <c r="J64" i="14"/>
  <c r="I64" i="14" s="1"/>
  <c r="G53" i="14"/>
  <c r="J53" i="14"/>
  <c r="I53" i="14" s="1"/>
  <c r="G61" i="14"/>
  <c r="J61" i="14"/>
  <c r="I61" i="14" s="1"/>
  <c r="H468" i="14"/>
  <c r="J468" i="14" s="1"/>
  <c r="I468" i="14" s="1"/>
  <c r="H470" i="14"/>
  <c r="J470" i="14" s="1"/>
  <c r="I470" i="14" s="1"/>
  <c r="H467" i="14"/>
  <c r="J467" i="14" s="1"/>
  <c r="I467" i="14" s="1"/>
  <c r="H469" i="14"/>
  <c r="J469" i="14" s="1"/>
  <c r="I469" i="14" s="1"/>
  <c r="H471" i="14"/>
  <c r="J471" i="14" s="1"/>
  <c r="I471" i="14" s="1"/>
  <c r="G391" i="14"/>
  <c r="H391" i="14" s="1"/>
  <c r="J391" i="14" s="1"/>
  <c r="I391" i="14" s="1"/>
  <c r="H108" i="14"/>
  <c r="G111" i="14"/>
  <c r="H111" i="14" s="1"/>
  <c r="N111" i="14" l="1"/>
  <c r="J111" i="14"/>
  <c r="I111" i="14" s="1"/>
  <c r="N108" i="14"/>
  <c r="J108" i="14"/>
  <c r="I108" i="14" s="1"/>
</calcChain>
</file>

<file path=xl/sharedStrings.xml><?xml version="1.0" encoding="utf-8"?>
<sst xmlns="http://schemas.openxmlformats.org/spreadsheetml/2006/main" count="1446" uniqueCount="820">
  <si>
    <t>Tủ gỗ PU</t>
  </si>
  <si>
    <t>Bàn làm việc chân sắt</t>
  </si>
  <si>
    <t>Bàn vi tính</t>
  </si>
  <si>
    <t>Ghế phòng họp</t>
  </si>
  <si>
    <t>Giá thư viện</t>
  </si>
  <si>
    <t>Ghế hội trường</t>
  </si>
  <si>
    <t>Tủ loocker</t>
  </si>
  <si>
    <t>CA-1A-LG</t>
  </si>
  <si>
    <t>CA-2C-S1</t>
  </si>
  <si>
    <t>CA-2C-S4</t>
  </si>
  <si>
    <t>CA-3A-L</t>
  </si>
  <si>
    <t>CA-3A-LG</t>
  </si>
  <si>
    <t>CA-3A-SG</t>
  </si>
  <si>
    <t>CA-3B-L</t>
  </si>
  <si>
    <t>CA-5A-LG</t>
  </si>
  <si>
    <t>CA-8D</t>
  </si>
  <si>
    <t>CA-8DS</t>
  </si>
  <si>
    <t>TG-14-00</t>
  </si>
  <si>
    <t>TG-16-00</t>
  </si>
  <si>
    <t>BH-01-01 PU</t>
  </si>
  <si>
    <t>HBG-04-01</t>
  </si>
  <si>
    <t>HBG-05-00</t>
  </si>
  <si>
    <t>BHG-01-00</t>
  </si>
  <si>
    <t>BHG-01-01</t>
  </si>
  <si>
    <t>BHG-01-02</t>
  </si>
  <si>
    <t>BHG-01-03</t>
  </si>
  <si>
    <t>BHG-02-00</t>
  </si>
  <si>
    <t>BHG-03-00</t>
  </si>
  <si>
    <t>BHG-04-00</t>
  </si>
  <si>
    <t>BHG-05-00</t>
  </si>
  <si>
    <t>BHG-06-00</t>
  </si>
  <si>
    <t>BHG-07-00</t>
  </si>
  <si>
    <t>BHG-08-00</t>
  </si>
  <si>
    <t>BCG-03-00</t>
  </si>
  <si>
    <t>BHCN-03-00</t>
  </si>
  <si>
    <t>BHCN-04-00</t>
  </si>
  <si>
    <t>TAB-10-06I</t>
  </si>
  <si>
    <t>TAB-12-06I</t>
  </si>
  <si>
    <t>TAB-14-06I</t>
  </si>
  <si>
    <t>TAB-16-06I</t>
  </si>
  <si>
    <t>TAB-18-06I</t>
  </si>
  <si>
    <t>TAB-10-05I</t>
  </si>
  <si>
    <t>TAB-12-05I</t>
  </si>
  <si>
    <t>TAB-14-05I</t>
  </si>
  <si>
    <t>TAB-16-05I</t>
  </si>
  <si>
    <t>TAB-18-05I</t>
  </si>
  <si>
    <t>TAB-10-06IB</t>
  </si>
  <si>
    <t>TAB-12-06IB</t>
  </si>
  <si>
    <t>TAB-14-06IB</t>
  </si>
  <si>
    <t>TAB-16-06IB</t>
  </si>
  <si>
    <t>TAB-18-06IB</t>
  </si>
  <si>
    <t>TAB-10-05IB</t>
  </si>
  <si>
    <t>TAB-12-05IB</t>
  </si>
  <si>
    <t>TAB-14-05IB</t>
  </si>
  <si>
    <t>TAB-16-05IB</t>
  </si>
  <si>
    <t>TAB-18-05IB</t>
  </si>
  <si>
    <t>BVT-01-00</t>
  </si>
  <si>
    <t>BVT-02-00</t>
  </si>
  <si>
    <t>BVT-03-00</t>
  </si>
  <si>
    <t>BVT-05-00</t>
  </si>
  <si>
    <t>GS-12-01</t>
  </si>
  <si>
    <t>GXS-21-00</t>
  </si>
  <si>
    <t>GXS-21-01</t>
  </si>
  <si>
    <t>GM-44-00</t>
  </si>
  <si>
    <t>GM-44-01</t>
  </si>
  <si>
    <t>TG-13-00</t>
  </si>
  <si>
    <t>KMI-01</t>
  </si>
  <si>
    <t>PT-01</t>
  </si>
  <si>
    <t>BHE-01-00</t>
  </si>
  <si>
    <t>BHE-02-00</t>
  </si>
  <si>
    <t>BHE-03-00</t>
  </si>
  <si>
    <t>BHE-04-00</t>
  </si>
  <si>
    <t>BHE-05-00</t>
  </si>
  <si>
    <t>BHE-06-00</t>
  </si>
  <si>
    <t>BHCN-01-00</t>
  </si>
  <si>
    <t>BHCN-02-00</t>
  </si>
  <si>
    <t>BOV-1205</t>
  </si>
  <si>
    <t>BOV-1207</t>
  </si>
  <si>
    <t>BOV-1405</t>
  </si>
  <si>
    <t>BOV-1605</t>
  </si>
  <si>
    <t>BOV-1805</t>
  </si>
  <si>
    <t>BOV-1205B</t>
  </si>
  <si>
    <t>BOV-1405B</t>
  </si>
  <si>
    <t>BOV-1605B</t>
  </si>
  <si>
    <t>BOV-1805B</t>
  </si>
  <si>
    <t>BOV-1205BC</t>
  </si>
  <si>
    <t>BOV-1405BC</t>
  </si>
  <si>
    <t>BOV-1605BC</t>
  </si>
  <si>
    <t>BOV-1805BC</t>
  </si>
  <si>
    <t>GS-29-11H</t>
  </si>
  <si>
    <t>GS-30-11H</t>
  </si>
  <si>
    <t>GS-31-11H</t>
  </si>
  <si>
    <t>MS-1100CP</t>
  </si>
  <si>
    <t>TL-02KT</t>
  </si>
  <si>
    <t>GS-32-08</t>
  </si>
  <si>
    <t>GS-32-08B</t>
  </si>
  <si>
    <t>GS-32-09B</t>
  </si>
  <si>
    <t>GS-32-10</t>
  </si>
  <si>
    <t>GS-32-10B</t>
  </si>
  <si>
    <t>GS-29-00H</t>
  </si>
  <si>
    <t>GS-30-00H</t>
  </si>
  <si>
    <t>GS-31-00H</t>
  </si>
  <si>
    <t>GS-29-01H</t>
  </si>
  <si>
    <t>GS-30-01H</t>
  </si>
  <si>
    <t>GS-31-01H</t>
  </si>
  <si>
    <t>LK-9N-03</t>
  </si>
  <si>
    <t>LK-12N-03</t>
  </si>
  <si>
    <t>LK-18N-03</t>
  </si>
  <si>
    <t>LK-20N-05</t>
  </si>
  <si>
    <t>GTV-02-00</t>
  </si>
  <si>
    <t>GTV-02-00N</t>
  </si>
  <si>
    <t>LK-2N-01D</t>
  </si>
  <si>
    <t>LK-4N-01</t>
  </si>
  <si>
    <t>LK-6N-01</t>
  </si>
  <si>
    <t>LK-6N-03</t>
  </si>
  <si>
    <t>GTV-01-01</t>
  </si>
  <si>
    <t>GTV-01-02</t>
  </si>
  <si>
    <t>GTV-01-03</t>
  </si>
  <si>
    <t>GTV-02-01</t>
  </si>
  <si>
    <t>GTV-02-02</t>
  </si>
  <si>
    <t>GTV-02-03</t>
  </si>
  <si>
    <t>GTV-02-04</t>
  </si>
  <si>
    <t>GTV-02-05</t>
  </si>
  <si>
    <t>CA-3B-S</t>
  </si>
  <si>
    <t>NỘI THẤT VĂN PHÒNG</t>
  </si>
  <si>
    <t>NỘI THẤT GIA DỤNG</t>
  </si>
  <si>
    <t>NỘI THẤT CÔNG TRÌNH</t>
  </si>
  <si>
    <t>NỘI THẤT TRƯỜNG HỌC</t>
  </si>
  <si>
    <t>NỘI THẤT Y TẾ</t>
  </si>
  <si>
    <t>1. Ghế văn phòng</t>
  </si>
  <si>
    <t>1. Ghế khung thép</t>
  </si>
  <si>
    <t>1. Ghế hội trường</t>
  </si>
  <si>
    <t>(không chia nhóm nhỏ)</t>
  </si>
  <si>
    <t>2. Bàn ghế ăn</t>
  </si>
  <si>
    <t>Ghế hội trường TC, MC</t>
  </si>
  <si>
    <t>3. Bàn ghế café - khách sạn - quán ăn nhanh</t>
  </si>
  <si>
    <t>Ghế hội trường gỗ tự nhiên</t>
  </si>
  <si>
    <t>Ghế nhân viên</t>
  </si>
  <si>
    <t>2. Ghế phòng chờ GPC - PC</t>
  </si>
  <si>
    <t>5. Két bạc</t>
  </si>
  <si>
    <t>3. Ghế sân vận động</t>
  </si>
  <si>
    <t>4. Bàn hội trường</t>
  </si>
  <si>
    <t>Ghế xoay trẻ em</t>
  </si>
  <si>
    <t>Bàn hội trường gỗ tự nhiên Verneer - Sơn PU</t>
  </si>
  <si>
    <t>2. Bàn văn phòng</t>
  </si>
  <si>
    <t>Bàn hội trường gỗ công nghiệp SV, HP</t>
  </si>
  <si>
    <t>Bàn hội trường khung thép EB - BG</t>
  </si>
  <si>
    <t>5. Bục phát biểu - bục tượng bác</t>
  </si>
  <si>
    <t>6. Bàn ghế ăn khu công nghiệp</t>
  </si>
  <si>
    <t>7. Giá siêu thị</t>
  </si>
  <si>
    <t>8. Ghế quầy bar - quầy lễ tân</t>
  </si>
  <si>
    <t>3. Hộc và tủ phụ</t>
  </si>
  <si>
    <t>4. Vách ngăn văn phòng</t>
  </si>
  <si>
    <t>5. Tủ văn phòng</t>
  </si>
  <si>
    <t>6. Sofa văn phòng - gia đình</t>
  </si>
  <si>
    <t>Bàn sofa</t>
  </si>
  <si>
    <t>7. Bàn máy tính</t>
  </si>
  <si>
    <t>1. Bàn ghế mẫu giáo</t>
  </si>
  <si>
    <t>2. Bàn ghế học sinh cấp 1, 2 dùng trong gia đình</t>
  </si>
  <si>
    <t>4. Bàn ghế dùng trong trường PTTH, Đại học, Cao đẳng, THCN</t>
  </si>
  <si>
    <t>5. Bàn ghế học sinh, PTTH, Đại học, Cao đẳng, THCN theo Thông tư</t>
  </si>
  <si>
    <t>6. Bàn ghế dành cho Giáo viên</t>
  </si>
  <si>
    <t>7. Nội thất cho thư viện, phòng chức năng</t>
  </si>
  <si>
    <t>8. Nội thất cho phòng thí nghiệm</t>
  </si>
  <si>
    <t>3. Bàn ghế học sinh cấp 1, 2 dùng trong trường học</t>
  </si>
  <si>
    <t>9. Giường nội trú</t>
  </si>
  <si>
    <r>
      <rPr>
        <b/>
        <i/>
        <sz val="11"/>
        <color theme="1"/>
        <rFont val="Times New Roman"/>
        <family val="1"/>
      </rPr>
      <t>Ghế lãnh đạo cao cấp:</t>
    </r>
    <r>
      <rPr>
        <sz val="11"/>
        <color theme="1"/>
        <rFont val="Times New Roman"/>
        <family val="1"/>
      </rPr>
      <t xml:space="preserve">
- Ghế lãnh đạo cao cấp dòng TQ
- Ghế lãnh đạo cao cấp</t>
    </r>
  </si>
  <si>
    <r>
      <rPr>
        <b/>
        <i/>
        <sz val="11"/>
        <color theme="1"/>
        <rFont val="Times New Roman"/>
        <family val="1"/>
      </rPr>
      <t>Ghế lãnh đạo</t>
    </r>
    <r>
      <rPr>
        <sz val="11"/>
        <color theme="1"/>
        <rFont val="Times New Roman"/>
        <family val="1"/>
      </rPr>
      <t xml:space="preserve">
- Ghế lưng cao
- Ghế lưng trung</t>
    </r>
  </si>
  <si>
    <r>
      <rPr>
        <b/>
        <i/>
        <sz val="11"/>
        <color theme="1"/>
        <rFont val="Times New Roman"/>
        <family val="1"/>
      </rPr>
      <t>Ghế phòng họp</t>
    </r>
    <r>
      <rPr>
        <sz val="11"/>
        <color theme="1"/>
        <rFont val="Times New Roman"/>
        <family val="1"/>
      </rPr>
      <t xml:space="preserve">
- Ghế họp cao cấp GH
- Ghế họp SL
- Ghế họp VT</t>
    </r>
  </si>
  <si>
    <r>
      <rPr>
        <b/>
        <i/>
        <sz val="11"/>
        <color theme="1"/>
        <rFont val="Times New Roman"/>
        <family val="1"/>
      </rPr>
      <t>Ghế lưới cao cấp</t>
    </r>
    <r>
      <rPr>
        <sz val="11"/>
        <color theme="1"/>
        <rFont val="Times New Roman"/>
        <family val="1"/>
      </rPr>
      <t xml:space="preserve">
- Ghế lưới lãnh đạo
- Ghế lưới nhân viên cao cấp
- Ghế họp tựa lưới</t>
    </r>
  </si>
  <si>
    <t>Bàn lãnh đạo Verneer</t>
  </si>
  <si>
    <r>
      <rPr>
        <b/>
        <i/>
        <sz val="11"/>
        <color theme="1"/>
        <rFont val="Times New Roman"/>
        <family val="1"/>
      </rPr>
      <t>Bàn sơn PU cao cấp</t>
    </r>
    <r>
      <rPr>
        <sz val="11"/>
        <color theme="1"/>
        <rFont val="Times New Roman"/>
        <family val="1"/>
      </rPr>
      <t xml:space="preserve">
- Bàn lãnh đạo cao cấp
- Bàn lãnh đạo cấp trung
- Bàn nhân viên</t>
    </r>
  </si>
  <si>
    <r>
      <rPr>
        <b/>
        <i/>
        <sz val="11"/>
        <color theme="1"/>
        <rFont val="Times New Roman"/>
        <family val="1"/>
      </rPr>
      <t>Bàn gỗ công nghiệp Athena</t>
    </r>
    <r>
      <rPr>
        <sz val="11"/>
        <color theme="1"/>
        <rFont val="Times New Roman"/>
        <family val="1"/>
      </rPr>
      <t xml:space="preserve">
- Bàn nhân viên Athena
- Bàn lượn Athena</t>
    </r>
  </si>
  <si>
    <r>
      <rPr>
        <b/>
        <i/>
        <sz val="11"/>
        <color theme="1"/>
        <rFont val="Times New Roman"/>
        <family val="1"/>
      </rPr>
      <t>Bàn Newtrend</t>
    </r>
    <r>
      <rPr>
        <sz val="11"/>
        <color theme="1"/>
        <rFont val="Times New Roman"/>
        <family val="1"/>
      </rPr>
      <t xml:space="preserve">
- Bàn lãnh đạo Newtrend
- Bàn nhân viên Newtrend
- Bàn lượn
- Kệ CPU + bàn phím</t>
    </r>
  </si>
  <si>
    <r>
      <rPr>
        <b/>
        <i/>
        <sz val="11"/>
        <color theme="1"/>
        <rFont val="Times New Roman"/>
        <family val="1"/>
      </rPr>
      <t>Bàn Royal</t>
    </r>
    <r>
      <rPr>
        <sz val="11"/>
        <color theme="1"/>
        <rFont val="Times New Roman"/>
        <family val="1"/>
      </rPr>
      <t xml:space="preserve">
- Bàn lãnh đạo Royal
- Bàn nhân viên Royal
- Modul làm việc Royal</t>
    </r>
  </si>
  <si>
    <t>Bàn gỗ công nghiệp SV
- Bàn lãnh đạo, bàn lượn
- Bàn nhân viên
- Bàn phụ, bàn phím, kệ CPU, góc bàn</t>
  </si>
  <si>
    <t>Bàn gỗ công nghiệp HP</t>
  </si>
  <si>
    <t>Bàn họp
- Bàn họp Verneer
- Bàn họp sơn PU
- Bàn họp Royal
- Bàn họp Newtrend
- Bàn họp Athena
- Bàn họp SV
- Bàn họp HP</t>
  </si>
  <si>
    <t>Hộc bàn
- Hộc Verneer
- Hộc sơn PU
- Hộc Royal
- Hộc newtrend
- Hộc Athena
- Hộc SV
- Hộc HP</t>
  </si>
  <si>
    <t>Tủ phụ
- Tủ phụ Verneer
- Tủ phụ sơn PU
- Tủ phụ Royal</t>
  </si>
  <si>
    <t>Tủ tài liệu gỗ công nghiệp
- Tủ tài liệu Verneer
- Tủ tài liệu sơn PU
- Tủ tài liệu Royal
- Tủ tài liệu Newtrend
- Tủ tài liệu Athena
- Tủ tài liệu SV
- Tủ tài liệu HP</t>
  </si>
  <si>
    <t>Tủ sắt văn phòng - Giá sách - MCF
- Tủ hồ sơ
- Tủ ghép
- Tủ gấp gọn
- Tủ locker
- Tủ file
- Tủ sắt an toàn
- Tủ sắt gia đình
- Các loại đợt tủ sắt
- Giá sắt
- Tủ thư viện di động
- Tủ treo chìa khóa</t>
  </si>
  <si>
    <t>Ghế sofa
- Ghế sofa Vp cao cấp
- Ghế đôn sofa
- Ghế sofa GĐ cao cấp
- Sofa gỗ tự nhiên</t>
  </si>
  <si>
    <t>Kệ góc</t>
  </si>
  <si>
    <t>Bàn máy tính gỗ công nghiệp
- Royal
- SV
- HP
- SD</t>
  </si>
  <si>
    <t>Bàn máy tính khung thép</t>
  </si>
  <si>
    <t>Ghế gấp, tĩnh khung thép, inox</t>
  </si>
  <si>
    <t>Các loại khung ghế và đệm ghế</t>
  </si>
  <si>
    <t>Ghế đôn</t>
  </si>
  <si>
    <t>Bàn ăn cao cấp</t>
  </si>
  <si>
    <t>Bàn, chân bàn khung thép, inox</t>
  </si>
  <si>
    <t>Mặt bàn, ghế composite</t>
  </si>
  <si>
    <t>Mặt bàn gỗ sơn PU, Verneer</t>
  </si>
  <si>
    <t>Ghế ăn gỗ tự nhiên</t>
  </si>
  <si>
    <t>Bàn ăn gỗ tự nhiên</t>
  </si>
  <si>
    <t>Bộ bàn ăn gỗ tự nhiên sơn High lossy cao cấp</t>
  </si>
  <si>
    <t>Bàn café làm từ ống thép</t>
  </si>
  <si>
    <t>Bàn ghế café- khách sạn làm từ gỗ tự nhiên</t>
  </si>
  <si>
    <t>Bàn ghế ăn nhanh - café</t>
  </si>
  <si>
    <t>4. Sản phẩm gia dụng</t>
  </si>
  <si>
    <r>
      <rPr>
        <b/>
        <i/>
        <sz val="11"/>
        <color theme="1"/>
        <rFont val="Times New Roman"/>
        <family val="1"/>
      </rPr>
      <t>Hàng gia dụng làm từ ống thép</t>
    </r>
    <r>
      <rPr>
        <sz val="11"/>
        <color theme="1"/>
        <rFont val="Times New Roman"/>
        <family val="1"/>
      </rPr>
      <t xml:space="preserve">
Cầu là
Giàn phơi
Mắc áo
Ghế nghỉ
Các loại kệ tivi</t>
    </r>
  </si>
  <si>
    <t>Hàng gia dụng làm từ gỗ CN, gỗ tự nhiên
- Kệ tivi
- Tủ giày
- Tủ áo
- Bàn liền giá
- Bàn học cho bé
- Giá sách</t>
  </si>
  <si>
    <t>Ghế hội trường cao cấp</t>
  </si>
  <si>
    <t>Ghế hội trường gỗ tự nhiên, verneer</t>
  </si>
  <si>
    <t>TỦ VĂN PHÒNG</t>
  </si>
  <si>
    <t>BÀN VĂN PHÒNG</t>
  </si>
  <si>
    <t>Tủ sắt (tủ tài liệu)</t>
  </si>
  <si>
    <t>Hộc bàn, bàn phụ</t>
  </si>
  <si>
    <t>Tủ gỗ công nghiệp</t>
  </si>
  <si>
    <t>Ghế nhà chờ</t>
  </si>
  <si>
    <t>TG-16-01</t>
  </si>
  <si>
    <t>TG-14-01</t>
  </si>
  <si>
    <t>CA-3A-S</t>
  </si>
  <si>
    <t>GHẾ VĂN PHÒNG -PHÒNG HỌP - HỘI TRƯỜNG - CÔNG CỘNG</t>
  </si>
  <si>
    <t>Hình ảnh</t>
  </si>
  <si>
    <t>Ký hiệu</t>
  </si>
  <si>
    <t>Mô tả sản phẩm</t>
  </si>
  <si>
    <t>Giá Đại lý cũ</t>
  </si>
  <si>
    <t>1000x600x750</t>
  </si>
  <si>
    <t>1200x600x750</t>
  </si>
  <si>
    <t>1200x450x750</t>
  </si>
  <si>
    <t>1400x450x750</t>
  </si>
  <si>
    <t>1800x900x750</t>
  </si>
  <si>
    <t>1200x500x750</t>
  </si>
  <si>
    <t>STT</t>
  </si>
  <si>
    <t>I</t>
  </si>
  <si>
    <t>Mặt ngồi, Tựa đệm mút bọc Nỉ T</t>
  </si>
  <si>
    <t>Mặt ngồi, Tựa đệm mút bọc Nỉ V</t>
  </si>
  <si>
    <t>Mặt ngồi, Tựa đệm mút bọc Giả da</t>
  </si>
  <si>
    <t>495x445x765</t>
  </si>
  <si>
    <t>Khung mạ</t>
  </si>
  <si>
    <t>Khung Inox</t>
  </si>
  <si>
    <t>1200x700x750</t>
  </si>
  <si>
    <t>600x600x750</t>
  </si>
  <si>
    <t>1200x450x1950</t>
  </si>
  <si>
    <t>915x450x1830</t>
  </si>
  <si>
    <t>380x450x1830</t>
  </si>
  <si>
    <t>Ghế đơn</t>
  </si>
  <si>
    <t>Ghế dãy 2-3 chỗ</t>
  </si>
  <si>
    <t>Ghế dãy 4-6 chỗ</t>
  </si>
  <si>
    <t>Ghế dãy 7-9 chỗ</t>
  </si>
  <si>
    <t>Ghế dãy từ 10 chỗ trở lên</t>
  </si>
  <si>
    <t>1400x700x750</t>
  </si>
  <si>
    <t>1600x800x750</t>
  </si>
  <si>
    <t>BÀN HỌP, BÀN HỘI TRƯỜNG</t>
  </si>
  <si>
    <t>Bàn hội trường (chân sắt)</t>
  </si>
  <si>
    <t>Tủ 2 cánh kính trượt
Bên trong có 4 đợt di động</t>
  </si>
  <si>
    <t>Tủ 2 cánh mở, 2 khoang, 
vách giữa, 2 khóa, 
Mỗi khoang có 3 đợt di động và 1 thanh treo quần áo</t>
  </si>
  <si>
    <t>1000x450x1830</t>
  </si>
  <si>
    <t xml:space="preserve">Tủ hồ sơ 2 khoang:
 4 ngăn đều, cánh mở, 4 khóa 
Mỗi ngăn có 1 đợt di động
</t>
  </si>
  <si>
    <t xml:space="preserve">Tủ hồ sơ 2 khoang:
Ngăn trên có 2 cánh kính mở, khóa đơn, có 2 đợt di động
Ngăn dưới có 2 khoang, 2 khóa riêng biệt, cánh thép </t>
  </si>
  <si>
    <t xml:space="preserve">Tủ hồ sơ 2 khoang
 6 ngăn đều, cánh mở, 6 khóa 
</t>
  </si>
  <si>
    <t>1340x450x1830</t>
  </si>
  <si>
    <t xml:space="preserve">Tủ 2 khoang 8 ngăn đều, cánh mở, 8 khóa </t>
  </si>
  <si>
    <t>764x450x1830</t>
  </si>
  <si>
    <t>Tủ cánh mở
1 khoang, 4 ngăn, 4 khóa riêng biệt</t>
  </si>
  <si>
    <t>Tủ cánh mở
1 khoang, 6 ngăn, 6 khóa riêng biệt</t>
  </si>
  <si>
    <t>Tủ cánh mở
3 khoang, 6 ngăn, 6 khóa riêng</t>
  </si>
  <si>
    <t>Tủ cánh mở
3 khoang, 9 ngăn, 9 khóa riêng</t>
  </si>
  <si>
    <t>1530x450x1830</t>
  </si>
  <si>
    <t>1025x450x1830</t>
  </si>
  <si>
    <t>2010x450x1830</t>
  </si>
  <si>
    <t>2995x450x1830</t>
  </si>
  <si>
    <t>1084x400x2000</t>
  </si>
  <si>
    <t>Giá thư viện 5 ngăn, 5 đợt, 1 nóc
Khung thép định hình, sơn tĩnh điện</t>
  </si>
  <si>
    <t>1006x406x2025</t>
  </si>
  <si>
    <t>Giá sách, 1 khoang, 2 mặt, khung thép sơn, có 7 ngăn, 7 đợt, 1 nóc</t>
  </si>
  <si>
    <t>920x400x1760</t>
  </si>
  <si>
    <t>Giá đơn 1 khoang, 1 mặt
Có 5 ngăn, 5 đợt và 1 nóc</t>
  </si>
  <si>
    <t>1800x400x1760</t>
  </si>
  <si>
    <t>1800x600x1760</t>
  </si>
  <si>
    <t>Giá kép 2 khoang, 2 mặt
Có 14 ngăn, 14 đợt và 1 nóc kép</t>
  </si>
  <si>
    <t>1800x450x1830</t>
  </si>
  <si>
    <t>810x400x2100</t>
  </si>
  <si>
    <t>800x400x1830</t>
  </si>
  <si>
    <t>Tủ làm bằng gỗ MFC màu vân gỗ H2102. Phần trên có 2 cánh kính khung gỗ mở, bên trong có 2 đợt cố định;
Phần dưới 2 cánh gỗ mở</t>
  </si>
  <si>
    <t>1200x450x1830</t>
  </si>
  <si>
    <t>Tủ gỗ 2 khoang làm bằng gỗ MFC màu vân gỗ H2102.   Khoang trái kép: Phần trên có 2 cánh kính khung gỗ mở bên trong có 2 đợt; Phần dưới có 2 cánh gỗ mở. Khoang bên phải có 1 cánh mở và 1 ngăn kéo.</t>
  </si>
  <si>
    <t>600x400x750</t>
  </si>
  <si>
    <t>800x600x680</t>
  </si>
  <si>
    <t>Màu H2102</t>
  </si>
  <si>
    <t>Ghế xoay nhân viên có tay
Điều chỉnh độ cao bằng cần hơi</t>
  </si>
  <si>
    <t>Ghế xoay có tay
Tựa lưng trung
Điều chỉnh độ cao bằng cần hơi</t>
  </si>
  <si>
    <t>Ghế xoay có tay
Tựa lưng cao
Điều chỉnh độ cao bằng cần hơi</t>
  </si>
  <si>
    <t>600x520x(830-930)
Rc=280</t>
  </si>
  <si>
    <t>Ghế xoay nhân viên có tay, mặt ngồi đệm mút, bọc nỉ, tựa viền nhựa bọc lưới
Điều chỉnh độ cao bằng cần hơi, có cốc gật gù, có ốp trục thủy lực, chân nhựa. Hàng CLC, kết cấu vững chắc. Tay nhựa cong</t>
  </si>
  <si>
    <t>590x500x(850-950)
Rc=280</t>
  </si>
  <si>
    <t>525x480x1170/1260
Rc=340</t>
  </si>
  <si>
    <t>Ghế xoay cao cấp, tay và chân ghế làm bằng thép mạ Ni-Cr. Mặt ngồi, tựa đệm mút bọc giả da, điều chỉnh độ cao bằng cần hơi có chốt ngả lưng</t>
  </si>
  <si>
    <t>Ghế xoay trưởng phòng, tay mạ bọc giả da màu đen. Tựa và mặt ngồi bọc giả da, chân mạ, điều chỉnh độ cao bằng cần hơi</t>
  </si>
  <si>
    <t>Ghế xoay cao cấp: Tay vịn mạ Cr bọc giả da. Chân ghế mạ Cr. Mặt và tựa lưng bọc giả da. Điều chỉnh độ cao bằng cần hơi. Có chốt ngả lưng</t>
  </si>
  <si>
    <t>660x580x(1180-1250)
Rc = 350</t>
  </si>
  <si>
    <t>700x580x(1180-1250)
Rc = 350</t>
  </si>
  <si>
    <t>Bọc nỉ V</t>
  </si>
  <si>
    <t>415x475x1050</t>
  </si>
  <si>
    <t>Ghế gấp khung ống thép tròn Ø28.6; Vai mạ, chân sơn</t>
  </si>
  <si>
    <t>Mặt ngồi, Tựa đệm mút bọc Nỉ hoa Tuylip</t>
  </si>
  <si>
    <t>640x475x930</t>
  </si>
  <si>
    <t>Ghế chân quỳ, khung ống thép Ø25.4 sơn.</t>
  </si>
  <si>
    <t>640x475x960</t>
  </si>
  <si>
    <t>Ghế chân quỳ tựa liền, khung ống thép Ø25.4 sơn</t>
  </si>
  <si>
    <t>Mặt ngồi đệm mút bọc Nỉ T</t>
  </si>
  <si>
    <t>Mặt ngồi đệm mút bọc Nỉ V</t>
  </si>
  <si>
    <t>455x460x900</t>
  </si>
  <si>
    <t>Ghế chân quỳ, khung ống thép Ø25.4
Không tay</t>
  </si>
  <si>
    <t>550x510x950</t>
  </si>
  <si>
    <t>478x460x817</t>
  </si>
  <si>
    <t>Ghế cứng xếp chồng, khung ống thép Ø15.9</t>
  </si>
  <si>
    <t>580x650x1000</t>
  </si>
  <si>
    <t>Ghế chân quỳ, khung ống thép oval mạ nikel; Mặt và tựa liền cốt gỗ định hình, đệm mút bọc giả da; Tay bọc giả da.</t>
  </si>
  <si>
    <t>550x450x1000</t>
  </si>
  <si>
    <t>Ghế hội trường
Tay gỗ tự nhiên sơn PU, không bàn viết.
Đệm và tựa rời bọc mút, bọc nỉ T</t>
  </si>
  <si>
    <t>600x450x1000</t>
  </si>
  <si>
    <t>Ghế hội trường. 
Tay gỗ tự nhiên sơn PU, Có bàn viết gỗ tự nhiên sơn PU. Đệm và tựa rời, đệm mút đúc, mặt ngồi khung thép cốt lò xo (công nghệ ghế oto) bọc nỉ T</t>
  </si>
  <si>
    <t>550x460x1000</t>
  </si>
  <si>
    <t>Ghế hội trường.
Tay gỗ tự nhiên sơn PU; Không bàn viết. Đệm và tựa rời, đệm mút đúc, mặt ngồi khung thép cốt lò xo (công nghệ ghế oto), bọc nỉ T</t>
  </si>
  <si>
    <t>600x460x1000</t>
  </si>
  <si>
    <t>Ghế dãy 5 chỗ ngồi</t>
  </si>
  <si>
    <t>Ghế dãy 4 chỗ ngồi</t>
  </si>
  <si>
    <t>Ghế dãy 3 chỗ ngồi</t>
  </si>
  <si>
    <t>HBG-06-01</t>
  </si>
  <si>
    <t>420x460x650</t>
  </si>
  <si>
    <t>Bàn làm việc gỗ Công nghiệp. Mặt bàn gỗ MFC dày 25mm; Có hộc treo 1 ngăn kéo 1 cánh mở</t>
  </si>
  <si>
    <t>Bàn văn phòng làm bằng gỗ MFC màu vân gỗ sáng H2102 cao cấp. Bàn sử dụng ke liên kết giữa chân bàn và mặt bàn tạo thành khe hở.</t>
  </si>
  <si>
    <t>Bàn văn phòng làm bằng gỗ MFC màu vân gỗ sáng H2102 cao cấp. Bàn kết hợp với hộc di động 3 ngăn kéo</t>
  </si>
  <si>
    <t>Bàn văn phòng làm bằng gỗ MFC màu vân gỗ sáng H2102 cao cấp. Bàn kết hợp với ngăn bàn phím và hộc di động 3 ngăn kéo</t>
  </si>
  <si>
    <t>Bàn văn phòng làm bằng gỗ MFC màu vân gỗ sáng H2102 cao cấp. Bàn sử dụng ke  liên kết gữa chân bàn và mặt bàn tạo thành khe hở. Hộc liền bàn 1 ngăn kéo, 1 cánh mở</t>
  </si>
  <si>
    <t>Bàn văn phòng làm bằng gỗ MFC màu vân gỗ H2102 cao cấp. Bàn sử dụng ke  liên kết gữa chân bàn và mặt bàn tạo thành khe hở. Hộc liền bàn 1 ngăn kéo, 1 cánh mở, có bàn phím</t>
  </si>
  <si>
    <t>1600x450x750</t>
  </si>
  <si>
    <t>1800x450x750</t>
  </si>
  <si>
    <t>1400x600x750</t>
  </si>
  <si>
    <t>1500x600x750</t>
  </si>
  <si>
    <t>1600x600x750</t>
  </si>
  <si>
    <t>1800x600x750</t>
  </si>
  <si>
    <t>2000x600x750</t>
  </si>
  <si>
    <t>1800x1000x750</t>
  </si>
  <si>
    <t>2000x1000x750</t>
  </si>
  <si>
    <t>2400x1200x750</t>
  </si>
  <si>
    <t>3000x1200x750</t>
  </si>
  <si>
    <t>3600x1200x750</t>
  </si>
  <si>
    <t>600x480x750</t>
  </si>
  <si>
    <t>Bàn vi tính gỗ công nghiệp, mặt gỗ MFC dày 18mm</t>
  </si>
  <si>
    <t>800x480x750</t>
  </si>
  <si>
    <t>1040x480x750</t>
  </si>
  <si>
    <t>1000x500x750</t>
  </si>
  <si>
    <t>1400x500x750</t>
  </si>
  <si>
    <t>1600x500x750</t>
  </si>
  <si>
    <t>1800x500x750</t>
  </si>
  <si>
    <t>900x400x2000</t>
  </si>
  <si>
    <t>1350x400x2000</t>
  </si>
  <si>
    <t>1350x450x2000</t>
  </si>
  <si>
    <t>1800x900x760</t>
  </si>
  <si>
    <t>2000x1000x760</t>
  </si>
  <si>
    <t>2400x1200x760</t>
  </si>
  <si>
    <t>Bàn làm việc chân sắt chữ I gấp hộp. Mặt bàn gỗ MFC, Không ngăn
Màu vân gỗ</t>
  </si>
  <si>
    <t>Bàn làm việc chân sắt chữ I gấp hộp. Mặt bàn gỗ MFC, Không ngăn
Màu ghi</t>
  </si>
  <si>
    <t>Bàn làm việc chân sắt chữ I gấp hộp; Mặt bàn gỗ MFC, Có ngăn để tài liệu
Mặt bàn màu ghi</t>
  </si>
  <si>
    <t>Bàn làm việc chân sắt chữ I gấp hộp; Mặt bàn gỗ MFC, Có ngăn để tài liệu
Mật bàn màu vân gỗ</t>
  </si>
  <si>
    <t>Bàn họp gỗ không ngăn, mặt hình chữ nhật
Mặt bàn gỗ MFC dày 25mm 
Màu ghi</t>
  </si>
  <si>
    <t>Bàn họp gỗ không ngăn, mặt hình chữ nhật
Mặt bàn gỗ MFC dày 25mm 
Màu vân gỗ</t>
  </si>
  <si>
    <r>
      <t>Ghế hội trường. 
Tay gỗ tự nhiên sơn PU, Có bàn viết gỗ tự nhiên sơn PU.</t>
    </r>
    <r>
      <rPr>
        <b/>
        <sz val="10"/>
        <rFont val="UTM Avo"/>
        <family val="1"/>
      </rPr>
      <t xml:space="preserve"> </t>
    </r>
    <r>
      <rPr>
        <sz val="10"/>
        <rFont val="UTM Avo"/>
        <family val="1"/>
      </rPr>
      <t>Đệm và tựa rời, đệm mút đúc, mặt ngồi khung thép cốt lò xo (công nghệ ghế oto), bọc nỉ T</t>
    </r>
  </si>
  <si>
    <r>
      <t xml:space="preserve">Tủ cánh mở
1 khoang, 2 ngăn, 2 khóa, </t>
    </r>
    <r>
      <rPr>
        <i/>
        <sz val="10"/>
        <rFont val="UTM Avo"/>
        <family val="1"/>
      </rPr>
      <t>2 thanh treo áo, 2 đợt</t>
    </r>
  </si>
  <si>
    <r>
      <t xml:space="preserve">Ghế xoay cao cấp.
Tay + chân ghế làm bằng gỗ tự nhiên. Mặt ngồi + tựa liền phần tiếp xúc bọc da thật màu đen. Ghế tăng chỉnh bằng trục thủy lực, có cơ cấu phanh thông minh điều chỉnh độ ngả ghế, </t>
    </r>
    <r>
      <rPr>
        <b/>
        <sz val="10"/>
        <rFont val="UTM Avo"/>
        <family val="1"/>
      </rPr>
      <t>không ốp gỗ tựa ghế</t>
    </r>
  </si>
  <si>
    <r>
      <t xml:space="preserve">Ghế xoay cao cấp.
Tay + chân ghế làm bằng gỗ tự nhiên. Mặt ngồi + tựa liền phần tiếp xúc </t>
    </r>
    <r>
      <rPr>
        <b/>
        <sz val="10"/>
        <rFont val="UTM Avo"/>
        <family val="1"/>
      </rPr>
      <t>bọc da bò cao cấp</t>
    </r>
    <r>
      <rPr>
        <sz val="10"/>
        <rFont val="UTM Avo"/>
        <family val="1"/>
      </rPr>
      <t xml:space="preserve"> màu đen. Ghế tăng chỉnh bằng trục thủy lực, có cơ cấu phanh thông minh điều chỉnh độ ngả ghế.</t>
    </r>
  </si>
  <si>
    <t>Ghế xoay nhân viên có tay, mặt ngồi đệm mút, bọc nỉ, tựa viền nhựa bọc lưới
Điều chỉnh độ cao bằng cần hơi, có cốc gật gù,  không có ốp trục thủy lực, chân mạ</t>
  </si>
  <si>
    <t>Ghế xoay nhân viên có tay, mặt ngồi đệm mút, bọc nỉ, tựa viền nhựa bọc lưới
Điều chỉnh độ cao bằng cần hơi, có cốc gật gù, không có ốp trục thủy lực, chân nhựa</t>
  </si>
  <si>
    <t>Ghế xoay nhân viên có tay, mặt ngồi đệm mút, bọc nỉ, tựa viền nhựa bọc lưới
Điều chỉnh độ cao bằng cần hơi, chân nhựa, có cốc gật gù, có ốp trục thủy lực</t>
  </si>
  <si>
    <t>Bàn ống vuông gấp sơn, không ngăn. Khung thép ống □30x30 sơn. Mặt bàn gỗ MFC dày 18mm
Màu ghi</t>
  </si>
  <si>
    <t>Bàn ống vuông gấp sơn, không ngăn. Khung thép ống □30x30 sơn. Mặt bàn gỗ MFC dày 18mm
Màu vân gỗ</t>
  </si>
  <si>
    <t>Hàng đặt</t>
  </si>
  <si>
    <t>Bàn giám đốc gỗ PU</t>
  </si>
  <si>
    <t>Bàn văn phòng gỗ PU</t>
  </si>
  <si>
    <t>Ghế sofa</t>
  </si>
  <si>
    <t>2400x1200x(430-610)</t>
  </si>
  <si>
    <t>1000x660x500</t>
  </si>
  <si>
    <t>x</t>
  </si>
  <si>
    <t>GM-28-05</t>
  </si>
  <si>
    <t>GI-28-05</t>
  </si>
  <si>
    <t xml:space="preserve">BHE-06-00
</t>
  </si>
  <si>
    <t>GM-45-00</t>
  </si>
  <si>
    <t>GS-32-12GB</t>
  </si>
  <si>
    <t>GS-32-12NB</t>
  </si>
  <si>
    <r>
      <rPr>
        <b/>
        <sz val="10"/>
        <rFont val="UTM Avo"/>
        <family val="1"/>
      </rPr>
      <t>Ghi chú:</t>
    </r>
    <r>
      <rPr>
        <sz val="10"/>
        <rFont val="UTM Avo"/>
        <family val="1"/>
      </rPr>
      <t xml:space="preserve">
- Màu ghi: sử dụng mã màu </t>
    </r>
    <r>
      <rPr>
        <b/>
        <sz val="10"/>
        <rFont val="UTM Avo"/>
        <family val="1"/>
      </rPr>
      <t>201, 202</t>
    </r>
    <r>
      <rPr>
        <sz val="10"/>
        <rFont val="UTM Avo"/>
        <family val="1"/>
      </rPr>
      <t xml:space="preserve">
- Màu vân gỗ: sử dụng các mã màu </t>
    </r>
    <r>
      <rPr>
        <b/>
        <sz val="10"/>
        <rFont val="UTM Avo"/>
        <family val="1"/>
      </rPr>
      <t>324, 325, 384, H2102</t>
    </r>
    <r>
      <rPr>
        <sz val="10"/>
        <rFont val="UTM Avo"/>
        <family val="1"/>
      </rPr>
      <t xml:space="preserve">
- Khách hàng đặt sản phẩm sử dụng gỗ có mã màu khác: Công ty sẽ có báo giá riêng</t>
    </r>
  </si>
  <si>
    <r>
      <rPr>
        <b/>
        <sz val="10"/>
        <rFont val="UTM Avo"/>
        <family val="1"/>
      </rPr>
      <t>Ghi chú:</t>
    </r>
    <r>
      <rPr>
        <sz val="10"/>
        <rFont val="UTM Avo"/>
        <family val="1"/>
      </rPr>
      <t xml:space="preserve">
- Gỗ MFC màu ghi: sử dụng mã màu </t>
    </r>
    <r>
      <rPr>
        <b/>
        <sz val="10"/>
        <rFont val="UTM Avo"/>
        <family val="1"/>
      </rPr>
      <t>202</t>
    </r>
    <r>
      <rPr>
        <sz val="10"/>
        <rFont val="UTM Avo"/>
        <family val="1"/>
      </rPr>
      <t xml:space="preserve">
- Gỗ MFC màu vân gỗ: sử dụng các mã màu </t>
    </r>
    <r>
      <rPr>
        <b/>
        <sz val="10"/>
        <rFont val="UTM Avo"/>
        <family val="1"/>
      </rPr>
      <t>324, 325, 384,</t>
    </r>
    <r>
      <rPr>
        <sz val="10"/>
        <rFont val="UTM Avo"/>
        <family val="1"/>
      </rPr>
      <t xml:space="preserve"> </t>
    </r>
    <r>
      <rPr>
        <b/>
        <sz val="10"/>
        <rFont val="UTM Avo"/>
        <family val="1"/>
      </rPr>
      <t>H2102</t>
    </r>
    <r>
      <rPr>
        <sz val="10"/>
        <rFont val="UTM Avo"/>
        <family val="1"/>
      </rPr>
      <t xml:space="preserve">
- Khách hàng đặt sản phẩm sử dụng gỗ có mã màu khác: Công ty sẽ có báo giá riêng</t>
    </r>
  </si>
  <si>
    <r>
      <rPr>
        <b/>
        <sz val="10"/>
        <rFont val="UTM Avo"/>
        <family val="1"/>
      </rPr>
      <t>Ghi chú:</t>
    </r>
    <r>
      <rPr>
        <sz val="10"/>
        <rFont val="UTM Avo"/>
        <family val="1"/>
      </rPr>
      <t xml:space="preserve">
- Gỗ MFC màu ghi: sử dụng mã màu </t>
    </r>
    <r>
      <rPr>
        <b/>
        <sz val="10"/>
        <rFont val="UTM Avo"/>
        <family val="1"/>
      </rPr>
      <t>202</t>
    </r>
    <r>
      <rPr>
        <sz val="10"/>
        <rFont val="UTM Avo"/>
        <family val="1"/>
      </rPr>
      <t xml:space="preserve">
- Gỗ MFC màu vân gỗ: sử dụng các mã màu </t>
    </r>
    <r>
      <rPr>
        <b/>
        <sz val="10"/>
        <rFont val="UTM Avo"/>
        <family val="1"/>
      </rPr>
      <t>324, 325, 384,</t>
    </r>
    <r>
      <rPr>
        <sz val="10"/>
        <rFont val="UTM Avo"/>
        <family val="1"/>
      </rPr>
      <t xml:space="preserve"> </t>
    </r>
    <r>
      <rPr>
        <b/>
        <sz val="10"/>
        <rFont val="UTM Avo"/>
        <family val="1"/>
      </rPr>
      <t xml:space="preserve">H2102
</t>
    </r>
    <r>
      <rPr>
        <sz val="10"/>
        <rFont val="UTM Avo"/>
        <family val="1"/>
      </rPr>
      <t>- Giá bàn hoàn chỉnh không tính bằng phương pháp cộng giá khung và giá mặt gỗ
- Khách hàng đặt sản phẩm sử dụng gỗ có mã màu khác: Công ty sẽ có báo giá riêng</t>
    </r>
  </si>
  <si>
    <r>
      <rPr>
        <b/>
        <sz val="10"/>
        <rFont val="UTM Avo"/>
        <family val="1"/>
      </rPr>
      <t>Ghi chú:</t>
    </r>
    <r>
      <rPr>
        <sz val="10"/>
        <rFont val="UTM Avo"/>
        <family val="1"/>
      </rPr>
      <t xml:space="preserve">
- Mặt bàn, cạnh bàn dán nẹp máy
- Gỗ MFC màu ghi: sử dụng mã màu </t>
    </r>
    <r>
      <rPr>
        <b/>
        <sz val="10"/>
        <rFont val="UTM Avo"/>
        <family val="1"/>
      </rPr>
      <t>202</t>
    </r>
    <r>
      <rPr>
        <sz val="10"/>
        <rFont val="UTM Avo"/>
        <family val="1"/>
      </rPr>
      <t xml:space="preserve">
- Gỗ MFC màu vân gỗ: sử dụng các mã màu </t>
    </r>
    <r>
      <rPr>
        <b/>
        <sz val="10"/>
        <rFont val="UTM Avo"/>
        <family val="1"/>
      </rPr>
      <t>324, 325, 384,</t>
    </r>
    <r>
      <rPr>
        <sz val="10"/>
        <rFont val="UTM Avo"/>
        <family val="1"/>
      </rPr>
      <t xml:space="preserve"> </t>
    </r>
    <r>
      <rPr>
        <b/>
        <sz val="10"/>
        <rFont val="UTM Avo"/>
        <family val="1"/>
      </rPr>
      <t>H2102</t>
    </r>
    <r>
      <rPr>
        <sz val="10"/>
        <rFont val="UTM Avo"/>
        <family val="1"/>
      </rPr>
      <t xml:space="preserve">
- Khách hàng đặt sản phẩm sử dụng gỗ có mã màu khác: Công ty sẽ có báo giá riêng</t>
    </r>
  </si>
  <si>
    <t>GS-32-09</t>
  </si>
  <si>
    <t>Bọc nỉ T</t>
  </si>
  <si>
    <t>Ghế xoay nhân viên không có tay
Điều chỉnh độ cao bằng cần hơi</t>
  </si>
  <si>
    <t>520x460x(1085-1200)
Rc=320</t>
  </si>
  <si>
    <t>520x440x(845-980)
Rc=320</t>
  </si>
  <si>
    <t>580x520x(850-950)
Rc=300</t>
  </si>
  <si>
    <t>590x520x(850-950)
Rc=290</t>
  </si>
  <si>
    <t>600x600x(1030-1110)
Rc=350</t>
  </si>
  <si>
    <t xml:space="preserve">
660x460x(1160-1250)
Rc=350</t>
  </si>
  <si>
    <t>Khung sơn</t>
  </si>
  <si>
    <t>GXS-21-02</t>
  </si>
  <si>
    <t xml:space="preserve">Ghế cứng xếp chồng, khung ống thép Ø15.9 
Mặt nhựa ép định hình. </t>
  </si>
  <si>
    <t>GS-28-05</t>
  </si>
  <si>
    <t>GS-28-01</t>
  </si>
  <si>
    <t>GM-28-01</t>
  </si>
  <si>
    <t>GI-28-01</t>
  </si>
  <si>
    <t>590x500x1010</t>
  </si>
  <si>
    <t>Ghế hội trường - loại cao cấp
Tay gỗ tự nhiên sơn PU. Thành ghế gỗ dán veneer; Có bàn viết gỗ tự nhiên sơn PU /hoặc gỗ csu ép. Đệm và tựa rời, đệm mút đúc, mặt ngồi khung thép cốt lò xo (công nghệ ghế oto), bọc nỉ V</t>
  </si>
  <si>
    <t>Ghế hội trường - loại cao cấp
Tay gỗ tự nhiên sơn PU. Thành ghế khung thép, ốp bọc nỉ; Có bàn viết gỗ tự nhiên sơn PU /hoặc gỗ csu ép. Đệm và tựa rời, đệm mút đúc, mặt ngồi khung thép cốt lò xo (công nghệ ghế oto), bọc nỉ V</t>
  </si>
  <si>
    <t>800x400x1840</t>
  </si>
  <si>
    <t>1200x400x1840</t>
  </si>
  <si>
    <t>Mặt màu vân gỗ, chân xanh</t>
  </si>
  <si>
    <t>Mặt màu vân gỗ sáng, chân màu café</t>
  </si>
  <si>
    <t>2200x530x2000</t>
  </si>
  <si>
    <r>
      <t xml:space="preserve">Ghế đơn: </t>
    </r>
    <r>
      <rPr>
        <sz val="10"/>
        <rFont val="UTM Avo"/>
        <family val="1"/>
      </rPr>
      <t xml:space="preserve">1100x880x950
</t>
    </r>
    <r>
      <rPr>
        <b/>
        <sz val="10"/>
        <rFont val="UTM Avo"/>
        <family val="1"/>
      </rPr>
      <t xml:space="preserve">Ghế đôi: </t>
    </r>
    <r>
      <rPr>
        <sz val="10"/>
        <rFont val="UTM Avo"/>
        <family val="1"/>
      </rPr>
      <t>2010x880x950</t>
    </r>
  </si>
  <si>
    <t>570x410x1000</t>
  </si>
  <si>
    <t>BVP-5S-07</t>
  </si>
  <si>
    <t>BVP-5S-08</t>
  </si>
  <si>
    <t>BVP-5S-09</t>
  </si>
  <si>
    <t>2534x396x835</t>
  </si>
  <si>
    <t>2004x396x835</t>
  </si>
  <si>
    <t>1504x396x835</t>
  </si>
  <si>
    <t>2534x396x939</t>
  </si>
  <si>
    <t>2004x396x939</t>
  </si>
  <si>
    <t>1504x396x939</t>
  </si>
  <si>
    <t>2540x430x730</t>
  </si>
  <si>
    <t>2020x430x730</t>
  </si>
  <si>
    <t>1500x430x730</t>
  </si>
  <si>
    <t>Tủ văn phòng, toàn bộ tủ gỗ được làm bằng gỗ ván MFC, phủ Melamine, thành tủ và nóc tủ dùng vân gỗ màu tối, toàn bộ cánh tủm đợt di động tấm hậu sử dụng gỗ màu vân gỗ sáng (màu H2102, 2931…)</t>
  </si>
  <si>
    <t>Màu ghi</t>
  </si>
  <si>
    <t>Màu vân gỗ</t>
  </si>
  <si>
    <t>Bàn vi tính gỗ công nghiệp, mặt gỗ MFC dày 25mm</t>
  </si>
  <si>
    <t>Tủ làm bằng gỗ MFC màu vân gỗ 324. Phần trên 2 cánh kính mở, bên trong có 2 đợt cố định;  Phần dưới 2 cánh mở.</t>
  </si>
  <si>
    <t xml:space="preserve">Kệ để máy in làm bằng gỗ MFC màu vân gỗ 324. Kệ có 01 ngăn kéo có cánh, 01 ngăn kéo trượt, </t>
  </si>
  <si>
    <t>Kệ để máy photo làm bằng gỗ MFC màu vân gỗ 324. Kệ có 2 cánh mở có khóa</t>
  </si>
  <si>
    <t xml:space="preserve">Hộc bàn di động 3 ngăn kéo đều, Gỗ MFC nội </t>
  </si>
  <si>
    <t>420x460x570</t>
  </si>
  <si>
    <t>TGD-01-00 PU</t>
  </si>
  <si>
    <t>Tủ tài liệu 1 tầng gỗ MDF, phần khoang trên 2 khung kính mở để tài liệu, phần khoang dưới có 2 cánh đặc. Phụ kiện bản lề, cam, liên kết của hafele</t>
  </si>
  <si>
    <t>TGD-02-01 PU</t>
  </si>
  <si>
    <t>Tủ tài liệu 2 tầng gỗ MDF sơn PU cao cấp, khoang trên bên trái có hai khung kính và bên phải một cánh áo, dưới 2 khung kính là 2 cánh đặc và dưới cánh áo là 3 ngăn kéo. Phụ kiện bản lề, cam, liên kết của hafele</t>
  </si>
  <si>
    <t>TGD-03-02 PU</t>
  </si>
  <si>
    <t>Tủ tài liệu 2 tầng gỗ MDF sơn PU cao cấp, khoang trên bên trái có hai cánh kính và bên phải một cánh áo, dưới 2 cánh kính là 2 cánh đặc và dưới cánh áo là 3 ngăn kéo. Phụ kiện bản lề, cam, liên kết của hafele</t>
  </si>
  <si>
    <t>TGD-08-01 PU</t>
  </si>
  <si>
    <t>1800x420x2000</t>
  </si>
  <si>
    <t>Tủ tài liệu 2 tầng xếp chồng gỗ MDF, sơn PU cao cấp. Phần phía trên của tủ có 4 khung kính chia đều, phần phía dưới của tủ 2 bên là 2 cánh đặc và ở giữa là 3 ngăn kéo. Phụ kiện bản lề, cam, liên kết của hafele</t>
  </si>
  <si>
    <t>TGD-2211 CT PU</t>
  </si>
  <si>
    <t>Tủ giám đốc 4 buồng có 2 buồng ngoài là cánh gỗ mở, 2 buồng giữa trên là cánh kính, bên dưới là 4 ngăn kéo.Phụ kiện bản lề, cam, liên kết của hafele</t>
  </si>
  <si>
    <t>II</t>
  </si>
  <si>
    <t>BGD-11-01 PU</t>
  </si>
  <si>
    <t>BGD-11-02 PU</t>
  </si>
  <si>
    <t>BGD - 13-00 PU</t>
  </si>
  <si>
    <t>III</t>
  </si>
  <si>
    <t>BTP-05-01 PU</t>
  </si>
  <si>
    <t>1600x800x760</t>
  </si>
  <si>
    <t>BTP-06-01 PU</t>
  </si>
  <si>
    <t>IV</t>
  </si>
  <si>
    <t>BVP-07-01 PU</t>
  </si>
  <si>
    <t>1400x700x760</t>
  </si>
  <si>
    <t>BVP-06-01 PU</t>
  </si>
  <si>
    <t>1200x700x760</t>
  </si>
  <si>
    <t>VII</t>
  </si>
  <si>
    <t>Bàn họp mặt liền hình oval, có vách chân bàn lượn cong hình chữ C. Phụ kiện bản lề, cam, liên kết của hafele</t>
  </si>
  <si>
    <t xml:space="preserve">
2000x1000x760</t>
  </si>
  <si>
    <t>BH-02-01 PU</t>
  </si>
  <si>
    <t>Bàn họp mặt liền hình oval, Chân bàn ghép hộp trang trí giấy khác màu kết hợp thanh inox trang trí. Phụ kiện bản lề, cam, liên kết của hafele</t>
  </si>
  <si>
    <t>BH-02-02 PU</t>
  </si>
  <si>
    <t>BH-01-09</t>
  </si>
  <si>
    <t>4000x1600x760</t>
  </si>
  <si>
    <t>Bàn họp quây với mặt bàn hình oval có lỗ luồn dây micro, có đợt hoa ở giữa. Chân bàn lượn cong. Phụ kiện bản lề, cam, liên kết của hafele</t>
  </si>
  <si>
    <t>BH-03-01 PU</t>
  </si>
  <si>
    <t>3000x1200x760</t>
  </si>
  <si>
    <t>BH-05-01</t>
  </si>
  <si>
    <t>Bàn họp mặt liền hình oval, có 2 chân chữ V. Phụ kiện bản lề, cam, liên kết của hafele</t>
  </si>
  <si>
    <t>BH-06-01 PU</t>
  </si>
  <si>
    <t>BH-07-01</t>
  </si>
  <si>
    <t>5000x2200x760</t>
  </si>
  <si>
    <t>Bàn họp quây với mặt bàn hình chữ nhật bốn góc vê tròn, rỗng giữa 1000 mm. Chân bàn lượn cong chữ C. Phụ kiện bản lề, cam, liên kết của hafele</t>
  </si>
  <si>
    <t>VIII</t>
  </si>
  <si>
    <t>Bục phát biểu gỗ PU</t>
  </si>
  <si>
    <t>BPB-02 PU</t>
  </si>
  <si>
    <t>800x600x1200</t>
  </si>
  <si>
    <t>Bục phát biểu tạo hình nổi, phối màu giấy trang trí. Phần thân dưới sơn đen. Phụ kiện bản lề, cam, liên kết của hafele</t>
  </si>
  <si>
    <t>BPB-03 PU</t>
  </si>
  <si>
    <t>Bục phát biểu kiểu dáng nhẹ nhàng thanh thoát. Phần thân thiết kế vát cong sang trọng</t>
  </si>
  <si>
    <t>Bục tượng Bác kết hợp giấy vân đốm. Phần trên bục cách điệu đài sen trang trí. Phụ kiện bản lề, cam, liên kết của hafele</t>
  </si>
  <si>
    <t>SF-01</t>
  </si>
  <si>
    <t>SF-02</t>
  </si>
  <si>
    <t>Bàn làm việc gỗ Công nghiệp, không hộc; Mặt bàn gỗ MFC dày 25mm</t>
  </si>
  <si>
    <t>Bàn làm việc gỗ Công nghiệp, không hộc; Mặt bàn gỗ MFC dày 25mm
Mặt màu vân gỗ sáng, nút chân nhựa</t>
  </si>
  <si>
    <t>Bàn làm việc gỗ Công nghiệp; Mặt bàn gỗ MFC dày 25mm. Có hộc treo 1 ngăn kéo 1 cánh mở
Mặt màu vân gỗ sáng, nút chân nhựa</t>
  </si>
  <si>
    <t>Khung chân làm bằng thép []25x50 sơn. Một chân bàn sử dụng gỗ. Bàn có hộc liền bàn có 3 ngăn kéo. Toàn bộ sử dụng gỗ ván dăm phủ Laminate  màu VG 5140, H2101 cao cấp dày 25mm và 18mm .</t>
  </si>
  <si>
    <t>410x420x(860-975)
Rc=280</t>
  </si>
  <si>
    <t>BVP-3S-04</t>
  </si>
  <si>
    <t>BVP-4S-13</t>
  </si>
  <si>
    <t>BVP-4S-08</t>
  </si>
  <si>
    <t>550x560x(900-1020)
Rc=280</t>
  </si>
  <si>
    <t>Tủ hồ sơ 3 khoang, 2 cánh kính mở khoang trên, 2 cánh sắt mở khoang dưới.
Bên phải 01 cánh dài mở có khóa, có 1 xà treo đồ, khóa cam dài + tay nắm</t>
  </si>
  <si>
    <t>Giá thư viện 2 mặt, 1 khoang, 5 ngăn, 4 đợt
Khung thép sơn (1 nóc, 1 đế)</t>
  </si>
  <si>
    <t>Giá thư viện 2 mặt, 2 khoang, 10 ngăn, 8 đợt
Khung thép sơn (2 nóc, 2 đế)</t>
  </si>
  <si>
    <t>Giá thư viện 2 mặt, 3 khoang, 15 ngăn, 12 đợt
Khung thép sơn (3 nóc, 3 đế)</t>
  </si>
  <si>
    <t>Giá kép 2 khoang, 1 mặt
Có 10 ngăn, 10 đợt và 2 nóc</t>
  </si>
  <si>
    <t>BOV-1407</t>
  </si>
  <si>
    <t>Ghế hội trường. 
Tay gỗ tự nhiên sơn PU, Không bàn viết. Đệm và tựa rời, đệm mút đúc, mặt ngồi khung thép cốt lò xo (công nghệ ghế oto) bọc nỉ T</t>
  </si>
  <si>
    <t>Bàn trưởng phòng gỗ PU</t>
  </si>
  <si>
    <t>BHP-01-00 PU</t>
  </si>
  <si>
    <t>HDD-03-00 PU</t>
  </si>
  <si>
    <t>1200x430x650</t>
  </si>
  <si>
    <t>400x500x600</t>
  </si>
  <si>
    <t>Hộc phụ thường được đi theo bàn làm việc lãnh đạo. Hộc có 1 ngăn kéo ở phía dưới, bên trên có bàn phím, hai bên ngoài có cánh mở, 1 bên để CPU. Có bánh xe di động</t>
  </si>
  <si>
    <t>Hộc thường đi theo bàn làm việc lãnh đạo. Hộc có 3 ngăn kéo tiện ích, tay núm và có bánh xe di động.</t>
  </si>
  <si>
    <t>Bàn phụ, hộc phụ</t>
  </si>
  <si>
    <t>Bàn họp, bàn hội trường gỗ PU</t>
  </si>
  <si>
    <t>BHT-02-01</t>
  </si>
  <si>
    <t>Bàn hội trường chân lượn cong tạo dáng mềm mại, yếm bàn có trang trí phào gỗ và hình quả trám ốp nổi. Phụ kiển bản lề, cam, liên kết của hafele</t>
  </si>
  <si>
    <t>BTB-04 PU</t>
  </si>
  <si>
    <t>TGD-01-00</t>
  </si>
  <si>
    <t>2404x400x2000</t>
  </si>
  <si>
    <t xml:space="preserve">Tủ giám đốc, toàn bộ tủ được làm bằng gỗ ván MFC phủ laminate cao cấp, nóc tủ dày 50mm, tủ được chia làm 3 khoang chính. Trong đó khoang trái và phải đối xứng nhau, và bao gồm phần tủ trên và phần tủ dưới.
+ phần tủ trên gồm 1 cánh kính và 1 cánh đặc, bên trong có 2 đợt di động có thể tùy chỉnh để đựng tài liệu
+ phần tủ dưới gồm 2 cánh đặc, bên trong có 1 đợt di động
- Phần khoang giữa: gồm khoang trên có hai đợt di động, khoang dưới gồm 3 ngăn kéo rộng đựng vật dụng cá nhân
</t>
  </si>
  <si>
    <t>Khung bàn chân thép định hình hàn cứng, ống hình tam giác, sơn tĩnh điện màu trắng. Mặt bàn gỗ ván dăm phủ Laminate dày 25mm</t>
  </si>
  <si>
    <t>BGD-01-00</t>
  </si>
  <si>
    <t>2250x1600x750</t>
  </si>
  <si>
    <t>Bàn lãnh đạo, toàn bộ làm bàn làm bằng gỗ ván MFC phủ LAMINATE cao cấp.
Bàn gồm giám đốc gồm:
- 01 bàn làm việc: có mặt bàn và chân bàn dày 50mm, 
-01 tủ phụ gồm 3 khoang: 01 khoang cánh mở có 1 đợt di động bên trong, 01 khoang chứa 3 ngăn kéo, và 01 khoang mở</t>
  </si>
  <si>
    <t>740x540x(1190-1280)</t>
  </si>
  <si>
    <t>640x550x(1150-1250)</t>
  </si>
  <si>
    <t>BVP-3S-00</t>
  </si>
  <si>
    <t>BVP-3S-04B</t>
  </si>
  <si>
    <t>BVP-3S-05B</t>
  </si>
  <si>
    <t>BVP-4S-04</t>
  </si>
  <si>
    <t>BVP-4S-04B</t>
  </si>
  <si>
    <t>BVP-4S-08B</t>
  </si>
  <si>
    <t>BVP-4S-11</t>
  </si>
  <si>
    <t>BVP-4S-11H</t>
  </si>
  <si>
    <t>BVP-4S-11HB</t>
  </si>
  <si>
    <t>BVP-4S-13H</t>
  </si>
  <si>
    <t>BVP-4S-13HB</t>
  </si>
  <si>
    <t>BVP-4S-15H</t>
  </si>
  <si>
    <t>BVP-4S-15HB</t>
  </si>
  <si>
    <t>BMD-5S-00</t>
  </si>
  <si>
    <t>BMD-5S-01</t>
  </si>
  <si>
    <t>BMD-5S-02</t>
  </si>
  <si>
    <t>BMD-5S-03</t>
  </si>
  <si>
    <t>BMD-5S-04</t>
  </si>
  <si>
    <t>BMD-5S-05</t>
  </si>
  <si>
    <t>Hệ modul có vách ngăn bằng kính, hệ chân thép tạo sự chắc chắn, thông thoáng, tối đa hóa không gian sử dụng (không hộc)</t>
  </si>
  <si>
    <t>Hệ modul có vách ngăn bằng kính, hệ chân thép tạo sự chắc chắn, thông thoáng, tối đa hóa không gian sử dụng (không hộc). Có chắn ở đầu bàn và chắn giữa</t>
  </si>
  <si>
    <t>Khung bàn chân thép định hình, ống hình chữ nhật, có thể điều chỉnh giằng mặt bàn. Sơn tĩnh điện màu trắng. Mặt bàn gỗ ván dăm phủ Laminate dày 25mm</t>
  </si>
  <si>
    <t>Hệ modul có vách ngăn bằng kính, hệ chân thép định hình, hình tam giác, tạo sự chắc chắn, thông thoáng, tối đa hóa không gian sử dụng (không hộc). Có chắn ở đầu bàn và chắn giữa. Có giá treo CPU</t>
  </si>
  <si>
    <t>Hộc bàn di động 3 ngăn làm bằng gỗ Công nghiệp phủ Laminate</t>
  </si>
  <si>
    <t>Hộc bàn di động 3 ngăn làm bằng gỗ Công nghiệp phủ Melamine và Laminate</t>
  </si>
  <si>
    <t>VÁCH NGĂN</t>
  </si>
  <si>
    <t>GGD-10-00</t>
  </si>
  <si>
    <t>GGĐ-03-00</t>
  </si>
  <si>
    <t>GTP-04-00</t>
  </si>
  <si>
    <t>GGĐ-04-00</t>
  </si>
  <si>
    <t>GGĐ-05-00</t>
  </si>
  <si>
    <t>GTP-10-00</t>
  </si>
  <si>
    <t>GTP-11-00</t>
  </si>
  <si>
    <r>
      <t xml:space="preserve">Ghế chân quỳ, khung ống thép Ø25,4 mạ nikel; Tay ốp nhựa; Mặt ngồi và tựa đệm mút bọc </t>
    </r>
    <r>
      <rPr>
        <b/>
        <sz val="10"/>
        <rFont val="UTM Avo"/>
        <family val="1"/>
      </rPr>
      <t>dả da</t>
    </r>
  </si>
  <si>
    <r>
      <t xml:space="preserve">Ghế chân quỳ, khung ống thép Ø25,4 mạ nikel; Tay ốp nhựa; Mặt ngồi và tựa đệm mút </t>
    </r>
    <r>
      <rPr>
        <b/>
        <sz val="10"/>
        <rFont val="UTM Avo"/>
        <family val="1"/>
      </rPr>
      <t>bọc nỉ</t>
    </r>
  </si>
  <si>
    <t>SF-03</t>
  </si>
  <si>
    <t>TG-17-01</t>
  </si>
  <si>
    <t>HBG-07-00</t>
  </si>
  <si>
    <t>Bàn văn phòng làm bằng gỗ công nghiệp, mặt bàn gỗ Laminate, chân bàn gỗ Melamine. Bàn sử dụng ke liên kết giữa chân bàn và mặt bàn tạo sự thông thoáng và thẩm mĩ. (Bàn không hộc)</t>
  </si>
  <si>
    <t>Bàn văn phòng làm bằng gỗ công nghiệp, mặt bàn gỗ Laminate, chân bàn gỗ Melamine. Bàn sử dụng ke liên kết giữa chân bàn và mặt bàn tạo sự thông thoáng và thẩm mĩ. (Bàn có hộc)</t>
  </si>
  <si>
    <t>VN-01-00</t>
  </si>
  <si>
    <t>VN-02-00</t>
  </si>
  <si>
    <t>VN-03-00</t>
  </si>
  <si>
    <t>VN-04-00</t>
  </si>
  <si>
    <t>660x580x(1070-1110)
Rc=350</t>
  </si>
  <si>
    <t>730x580x(1175-1230)
Rc=350</t>
  </si>
  <si>
    <t>Ghế xoay cao cấp.
Tay vịn và chân ghế làm bằng gỗ tự nhiên. Mặt ngồi + tựa liền, phần tiếp xúc bọc da công nghiệp PU cao cấp.. Ghế tăng chỉnh bằng trục thủy lực, có cơ cấu phanh thông minh điều chỉnh độ ngả ghế.</t>
  </si>
  <si>
    <t>Ghế xoay cao cấp.
Tay + chân ghế làm bằng gỗ tự nhiên. Mặt ngồi và tựa lưng có đệm mút bọc da thật. Phía sau và hai bên đệm ghế bọc da công nghiệp. Ghế tăng chỉnh bằng trục thủy lực, có cơ cấu phanh thông minh điều chỉnh độ ngả ghế.</t>
  </si>
  <si>
    <t>Ghế xoay cao cấp
Tay và chân ghế làm bằng hợp kim nhôm. Mặt ngồi và tựa lưng bọc da công nghiệp PU cao cấp. Ghế tăng chỉnh bằng trục thủy lực. Tựa cong ôm lưng người ngồi, tạo sự thoải mái và thân thiện với sức khỏe.</t>
  </si>
  <si>
    <t>Ghế xoay lưới cao cấp
Mặt ngồi và tựa bọc lưới thoáng màu trắng, sang trọng. Có cơ cấu khóa điều chỉnh tịnh tiến mặt ngồi. Tựa có khả năng ngả đàn hồi vô cấp, có khóa ngả. Trên tựa có gối đỡ đầu bọc lưới.
Tay ghế nhựa có ốp PU, có thể điều chỉnh cao thấp, điều chỉnh tịnh tiến, điều chỉnh khoảng cách so với mặt ngồi.
Trục thủy lực tiêu chuẩn quốc tế.
Chân thép hợp kim đúc nguyên khối chất lượng cao có bánh xe di chuyển.</t>
  </si>
  <si>
    <t>Ghế xoay trưởng phòng
Tay vịn nhựa bọc da sang trọng. Ghế có piston thủy lực có chức năng điều chỉnh độ cao kết hợp với cần chỉnh độ ngả của ghế. Chân xoay có bánh xe, có thể di chuyển.</t>
  </si>
  <si>
    <t>SẢN PHẨM PU</t>
  </si>
  <si>
    <t>V</t>
  </si>
  <si>
    <t>VI</t>
  </si>
  <si>
    <t>Ghế xoay nhân viên</t>
  </si>
  <si>
    <t>Ghế xoay giám đốc</t>
  </si>
  <si>
    <t>Ghế xoay trưởng phòng</t>
  </si>
  <si>
    <t>SÂN KHẤU DI ĐỘNG</t>
  </si>
  <si>
    <r>
      <t xml:space="preserve">Bàn làm việc gỗ Công nghiệp. Mặt bàn gỗ MFC dày 25mm </t>
    </r>
    <r>
      <rPr>
        <b/>
        <sz val="10"/>
        <rFont val="UTM Avo"/>
        <family val="1"/>
      </rPr>
      <t>màu vân gỗ,</t>
    </r>
    <r>
      <rPr>
        <sz val="10"/>
        <rFont val="UTM Avo"/>
        <family val="1"/>
      </rPr>
      <t xml:space="preserve"> không có bụng bàn</t>
    </r>
  </si>
  <si>
    <r>
      <t xml:space="preserve">Bàn làm việc gỗ Công nghiệp. Mặt bàn gỗ MFC dày 25mm </t>
    </r>
    <r>
      <rPr>
        <b/>
        <sz val="10"/>
        <rFont val="UTM Avo"/>
        <family val="1"/>
      </rPr>
      <t>màu ghi,</t>
    </r>
    <r>
      <rPr>
        <sz val="10"/>
        <rFont val="UTM Avo"/>
        <family val="1"/>
      </rPr>
      <t xml:space="preserve"> không có bụng bàn</t>
    </r>
  </si>
  <si>
    <r>
      <t xml:space="preserve">Bàn làm việc gỗ Công nghiệp. Mặt bàn gỗ MFC dày 25mm </t>
    </r>
    <r>
      <rPr>
        <b/>
        <sz val="10"/>
        <rFont val="UTM Avo"/>
        <family val="1"/>
      </rPr>
      <t>màu ghi</t>
    </r>
    <r>
      <rPr>
        <sz val="10"/>
        <rFont val="UTM Avo"/>
        <family val="1"/>
      </rPr>
      <t>, có bụng bàn</t>
    </r>
  </si>
  <si>
    <r>
      <t xml:space="preserve">Bàn làm việc gỗ Công nghiệp. Mặt bàn gỗ MFC dày 25mm </t>
    </r>
    <r>
      <rPr>
        <b/>
        <sz val="10"/>
        <rFont val="UTM Avo"/>
        <family val="1"/>
      </rPr>
      <t>màu vân gỗ</t>
    </r>
    <r>
      <rPr>
        <sz val="10"/>
        <rFont val="UTM Avo"/>
        <family val="1"/>
      </rPr>
      <t>, có bụng bàn</t>
    </r>
  </si>
  <si>
    <t>BH-01-02PU</t>
  </si>
  <si>
    <t>BH-06-02 PU</t>
  </si>
  <si>
    <t>Bàn văn phòng, khung chân làm bằng thép hộp 40x40 sơn. Mặt bàn làm bằng gỗ MFC màu vân gỗ sáng H2102 cao cấp dày 25mm.</t>
  </si>
  <si>
    <t>Bàn văn phòng, khung chân làm bằng thép hộp 40x40 sơn. Mặt bàn làm bằng gỗ MFC màu vân gỗ sáng H2102 cao cấp dày 25mm. Bàn kết hợp với hộc di động 3 ngăn kéo</t>
  </si>
  <si>
    <t>Bàn văn phòng, khung chân làm bằng thép hộp 40x40 sơn. Mặt bàn làm bằng gỗ MFC màu vân gỗ sáng H2102 cao cấp dày 25mm. Bàn kết hợp với hộc di động 3 ngăn kéo và 01 ngăn bàn phím gỗ</t>
  </si>
  <si>
    <t>Ghế nhân viên, có tay vịn, không gật gù, điều chỉnh độ cao bằng cần hơi, bọc mút</t>
  </si>
  <si>
    <t>Ghế nhân viên, có tay vịn, có gật gù, điều chỉnh độ cao bằng cần hơi, bọc mút</t>
  </si>
  <si>
    <t>GS-31-08H</t>
  </si>
  <si>
    <t>GS-31-09H</t>
  </si>
  <si>
    <t>1200x1200x750</t>
  </si>
  <si>
    <t>1400x1400x750</t>
  </si>
  <si>
    <t>1200x1200x751</t>
  </si>
  <si>
    <t>1400x1400x751</t>
  </si>
  <si>
    <t>1200x1200x752</t>
  </si>
  <si>
    <t>1400x1400x752</t>
  </si>
  <si>
    <t>GS-21-05</t>
  </si>
  <si>
    <t>GM-21-05</t>
  </si>
  <si>
    <t>BVP-4S-16H</t>
  </si>
  <si>
    <t>BVP-4S-16HB</t>
  </si>
  <si>
    <t>VN-03-01</t>
  </si>
  <si>
    <t>VN-04-01</t>
  </si>
  <si>
    <t>Vách ngăn thép, khung nhôm định hình, bọc nỉ, kết cấu chắc chắn, thông thoáng
(không bao gồm cọc trụ và dây liên kết)</t>
  </si>
  <si>
    <t>Vách ngăn khung nhôm, phía trên là kính dày 5mm, kết cấu chắc chắn, thông thoáng
(không bao gồm cọc trụ và dây liên kết)</t>
  </si>
  <si>
    <r>
      <t xml:space="preserve">Vách ngăn toàn bộ làm bằng gỗ MFC dày </t>
    </r>
    <r>
      <rPr>
        <b/>
        <sz val="10"/>
        <rFont val="UTM Avo"/>
        <family val="1"/>
      </rPr>
      <t>25mm</t>
    </r>
    <r>
      <rPr>
        <sz val="10"/>
        <rFont val="UTM Avo"/>
        <family val="1"/>
      </rPr>
      <t xml:space="preserve"> màu vân gỗ</t>
    </r>
  </si>
  <si>
    <r>
      <t xml:space="preserve">Vách ngăn toàn bộ làm bằng gỗ MFC dày </t>
    </r>
    <r>
      <rPr>
        <b/>
        <sz val="10"/>
        <rFont val="UTM Avo"/>
        <family val="1"/>
      </rPr>
      <t>18mm</t>
    </r>
    <r>
      <rPr>
        <sz val="10"/>
        <rFont val="UTM Avo"/>
        <family val="1"/>
      </rPr>
      <t xml:space="preserve"> màu vân gỗ</t>
    </r>
  </si>
  <si>
    <t>Vách ngăn văn phòng khung nhôm định hình có kết cấu chắc chắn và thuận tiện cho việc lắp ráp.
    - Vách ngăn được cố định xuống sàn bằng chân C02
    - Bề mặt vách sư dụng vải
    - Hệ thống vách ngăn được thiết kế tùy thuộc vào yêu cầu và diện tích văn phòng.</t>
  </si>
  <si>
    <t>Vách ngăn văn phòng khung nhôm định hình có kết cấu chắc chắn và thuận tiện cho việc lắp ráp.
    - Vách ngăn được cố định xuống sàn bằng chân C02
    - Bề mặt vách sư dụng vải và kính
    - Hệ thống vách ngăn được thiết kế tùy thuộc vào yêu cầu và diện tích văn phòng.</t>
  </si>
  <si>
    <t>Báo giá theo m2</t>
  </si>
  <si>
    <t>670x700x(1200-1260)</t>
  </si>
  <si>
    <t>GGD-10-01</t>
  </si>
  <si>
    <t xml:space="preserve">Ghế dãy 3 chỗ. Dầm làm bằng thép hộp vuông 40x80, chiều dày 1,4 mm, sơn tĩnh điện màu đen 
- Chân và tay làm bằng thép tấm dập định hình có chiều dày 1,2 mm mạ Niken
- Mặt ngồi làm bằng tôn đột dập có chiều dày 1,2 mm sơn tĩnh điện
</t>
  </si>
  <si>
    <t>Ghế dãy 3 chỗ làm bằng INOX 304 toàn bộ</t>
  </si>
  <si>
    <t>Ghế nhà chờ 4 chỗ làm bằng INOX 304 toàn bộ</t>
  </si>
  <si>
    <t xml:space="preserve">Ghế dãy 4 chỗ. Dầm làm bằng thép hộp vuông 40x80, chiều dày 1,4 mm, sơn tĩnh điện màu đen 
- Chân và tay làm bằng thép tấm dập định hình có chiều dày 1,2 mm mạ Niken
- Mặt ngồi làm bằng tôn đột dập có chiều dày 1,2 mm sơn tĩnh điện
</t>
  </si>
  <si>
    <t>GS-30-08H</t>
  </si>
  <si>
    <t>GS-30-09H</t>
  </si>
  <si>
    <t>2390x400x800</t>
  </si>
  <si>
    <t>1750x410x780</t>
  </si>
  <si>
    <t>Bộ ghế sofa, toàn bộ khung cốt gỗ, kết cấu lò xo đệm ngồi, mút và giả da cao cấp, chân làm bằng inox, thiết kế sang trọng, kiểu dáng hiện đại</t>
  </si>
  <si>
    <t>Bộ ghế sofa. Tay ghế gỗ tự nhiên, ghế bọc giả da màu đen (gồm 2 ghế đơn + 1 ghế đôi, không đôn, không bàn)</t>
  </si>
  <si>
    <t>Bộ ghế sofa. Tay ghế gỗ tự nhiên, ghế bọc giả PVC cao cấp (gồm 2 ghế đơn + 1 ghế đôi, không đôn, không bàn)</t>
  </si>
  <si>
    <r>
      <t xml:space="preserve">Ghế đôi: </t>
    </r>
    <r>
      <rPr>
        <sz val="10"/>
        <rFont val="UTM Avo"/>
        <family val="1"/>
      </rPr>
      <t>1650x420x850</t>
    </r>
    <r>
      <rPr>
        <b/>
        <sz val="10"/>
        <rFont val="UTM Avo"/>
        <family val="1"/>
      </rPr>
      <t xml:space="preserve">
Ghế ba: </t>
    </r>
    <r>
      <rPr>
        <sz val="10"/>
        <rFont val="UTM Avo"/>
        <family val="1"/>
      </rPr>
      <t>2400x420x850</t>
    </r>
  </si>
  <si>
    <r>
      <t xml:space="preserve">Ghi chú:
</t>
    </r>
    <r>
      <rPr>
        <sz val="10"/>
        <rFont val="UTM Avo"/>
        <family val="1"/>
      </rPr>
      <t xml:space="preserve">- Sản phẩm Inox: Sử dụng </t>
    </r>
    <r>
      <rPr>
        <b/>
        <sz val="10"/>
        <rFont val="UTM Avo"/>
        <family val="1"/>
      </rPr>
      <t xml:space="preserve">Inox 201 </t>
    </r>
    <r>
      <rPr>
        <sz val="10"/>
        <rFont val="UTM Avo"/>
        <family val="1"/>
      </rPr>
      <t xml:space="preserve">(Khách có nhu cầu sử dụng inox SUS 304 sẽ đặt hàng riêng)
- Giá ghế bọc Nỉ T: Áp dụng cho các mã vải nỉ </t>
    </r>
    <r>
      <rPr>
        <b/>
        <sz val="10"/>
        <rFont val="UTM Avo"/>
        <family val="1"/>
      </rPr>
      <t>6100R, T6001-T6009, T6801-T6818, T6831-T6896</t>
    </r>
    <r>
      <rPr>
        <sz val="10"/>
        <rFont val="UTM Avo"/>
        <family val="1"/>
      </rPr>
      <t xml:space="preserve">
- Giá ghế bọc Nỉ V: Áp dụng cho các mã vải nỉ </t>
    </r>
    <r>
      <rPr>
        <b/>
        <sz val="10"/>
        <rFont val="UTM Avo"/>
        <family val="1"/>
      </rPr>
      <t>V01, V03, V04, V05, T35, nỉ Tulip</t>
    </r>
    <r>
      <rPr>
        <sz val="10"/>
        <rFont val="UTM Avo"/>
        <family val="1"/>
      </rPr>
      <t xml:space="preserve">
- Ghế bọc vải nỉ các mã màu khác: Công ty sẽ báo giá trực tiếp khi khách hàng có nhu cầu</t>
    </r>
  </si>
  <si>
    <t>1600x400x1840</t>
  </si>
  <si>
    <t>740x450x(1190-1290)</t>
  </si>
  <si>
    <t>Ghế xoay lưới cao cấp. Gối đầu có thể điều chỉnh được các góc độ cao. Chân ghế có thể điều chỉnh độ sâu, độ cao. Tay vịn có thể điều chỉnh 4D. Lưng lưới, đệm lưới, thiết kế đệm ghế ngồi kiểu thác nước dễ dàng điều chỉnh độ sâu. Đế nghiêng đồng bộ, có thể khóa 5 cấp độ. Chân nhôm hợp kim, chịu được trọng lượng 1136kg</t>
  </si>
  <si>
    <t>Hộc bàn di động 2 ngăn kéo lệch, Gỗ MFC nội</t>
  </si>
  <si>
    <t>Bàn ống vuông gấp sơn, có ngăn. Khung thép ống □30x30 sơn, có ke an toàn, có ngăn bàn, Mặt bàn gỗ MFC dày 18mm
Màu ghi</t>
  </si>
  <si>
    <t>Bàn ống vuông gấp sơn, có ngăn. Khung thép ống □30x30 sơn, có ke an toàn, có ngăn bàn, Mặt bàn gỗ MFC dày 18mm
Màu vân gỗ</t>
  </si>
  <si>
    <t>Bàn ống vuông gấp sơn, có ngăn, có ngăn bàn và chắn trước. Khung thép ống □30x30 sơn; Mặt bàn gỗ MFC dày 18mm
Màu ghi</t>
  </si>
  <si>
    <t>Bàn ống vuông gấp sơn, có ngăn, có ngăn bàn và chắn trước. Khung thép ống □30x30 sơn; Mặt bàn gỗ MFC dày 18mm
Màu vân gỗ</t>
  </si>
  <si>
    <t>BTP-03-01 PU</t>
  </si>
  <si>
    <t>Bàn giám đốc, mặt bàn chữ nhật, trên mặt bàn, mặt yếm, mặt trước chân có ốp PVC ca rô trang trí. Chân và yếm bàn có chỉ nổi sát mặt đất. Phụ kiện bản lề, cam, liên kết của hafele</t>
  </si>
  <si>
    <t>Bàn giám đốc, mặt bàn chữ nhật, trên mặt bàn, mặt yếm, mặt trước chân có ốp PVC ca rô trang trí. Chân bàn có chỉ nổi sát đất, yếm bàn cách mặt đất 80 mm. Phụ kiện bản lề, cam, liên kết của hafele</t>
  </si>
  <si>
    <t>Bàn giám đốc, mặt bàn lượn cong, trên mặt có tấm PVC đen. Chân bàn ốp nổi tấm gỗ màu đậm mặt trước và mặt bên.</t>
  </si>
  <si>
    <t>Bàn trưởng phòng, mặt bàn chữ nhật, trên mặt có tấm PVC đen. Chân bàn ốp PVC đen mặt trước. Yếm bàn ốp tấm gỗ nổi hình chữ nhật.Phụ kiện bản lề, cam, liên kết của hafele (không gồm bàn phụ)</t>
  </si>
  <si>
    <t>Bàn trưởng phòng, mặt bàn hình chữ nhật dày 60mm, bên phải có hôc liền 1 ngăn kéo, 1 cánh mở. Bên trái là khoang để CPU, ở giữa có bàn phím.</t>
  </si>
  <si>
    <t>Bàn trưởng phòng, mặt bàn hình chữ nhật dày 60mm, bên phải có hôc liền 1 ngăn kéo, 1 cánh mở. Có thể dùng thêm cùng bàn phím và đế đặt CPU tiêu chuẩn. Phụ kiện bản lề, cam, liên kết của hafele</t>
  </si>
  <si>
    <t>Bàn văn phòng, mặt bàn hình chữ nhật dày 40, bên phải có hôc liền 3 ngăn kéo, bên trái là khoang để CPU, ở giữa có bàn phím. Phụ kiện bản lề, cam, liên kết của hafele</t>
  </si>
  <si>
    <t>Bàn văn phòng, mặt bàn hình chữ nhật dày 40, bàn có 1 hộc cố định 1 ngăn kéo 1 cánh mở. Yếm bàn đơn giản và không có phím. Phụ kiện bản lề, cam, liên kết của hafele</t>
  </si>
  <si>
    <t>Bàn họp, mặt bàn hình chữ nhật cong 2 đầu chia đôi ở giữa. Chân bàn được làm lượn cong. Phụ kiện bản lề, cam, liên kết của hafele</t>
  </si>
  <si>
    <t>Bàn họp, mặt bàn hình chữ nhật vê góc chia đôi ở giữa. Chân bàn hình thang trang trí sơn nhũ bạc. Phụ kiện bản lề, cam, liên kết của hafele</t>
  </si>
  <si>
    <r>
      <t xml:space="preserve">Ghi chú:
</t>
    </r>
    <r>
      <rPr>
        <sz val="10"/>
        <rFont val="UTM Avo"/>
        <family val="1"/>
      </rPr>
      <t xml:space="preserve">- Giá bàn hoàn chỉnh không tính bằng phương pháp cộng giá khung và giá mặt gỗ
- Gỗ MFC mặt màu ghi: sử dụng mã màu </t>
    </r>
    <r>
      <rPr>
        <b/>
        <sz val="10"/>
        <rFont val="UTM Avo"/>
        <family val="1"/>
      </rPr>
      <t>202</t>
    </r>
    <r>
      <rPr>
        <sz val="10"/>
        <rFont val="UTM Avo"/>
        <family val="1"/>
      </rPr>
      <t xml:space="preserve">
- Gỗ MFC mặt màu vân gỗ: sử dụng các mã màu </t>
    </r>
    <r>
      <rPr>
        <b/>
        <sz val="10"/>
        <rFont val="UTM Avo"/>
        <family val="1"/>
      </rPr>
      <t>324, 325, 384, H2102.</t>
    </r>
    <r>
      <rPr>
        <sz val="10"/>
        <rFont val="UTM Avo"/>
        <family val="1"/>
      </rPr>
      <t xml:space="preserve">
- Khách hàng đặt sản phẩm sử dụng gỗ có mã màu khác: Công ty sẽ có báo giá riêng</t>
    </r>
  </si>
  <si>
    <r>
      <t xml:space="preserve">Ghi chú:
</t>
    </r>
    <r>
      <rPr>
        <sz val="10"/>
        <rFont val="UTM Avo"/>
        <family val="1"/>
      </rPr>
      <t xml:space="preserve">- Giá ghế bọc Nỉ T: Áp dụng cho các mã vải nỉ </t>
    </r>
    <r>
      <rPr>
        <b/>
        <sz val="10"/>
        <rFont val="UTM Avo"/>
        <family val="1"/>
      </rPr>
      <t xml:space="preserve">6100R, T6001-T6009, T6801-T6818, T6831-T6896, nỉ màu lông chuột xám
</t>
    </r>
    <r>
      <rPr>
        <sz val="10"/>
        <rFont val="UTM Avo"/>
        <family val="1"/>
      </rPr>
      <t xml:space="preserve">- Giá ghế bọc Nỉ V: Áp dụng cho các mã vải nỉ </t>
    </r>
    <r>
      <rPr>
        <b/>
        <sz val="10"/>
        <rFont val="UTM Avo"/>
        <family val="1"/>
      </rPr>
      <t>V01, V03, V04, V05</t>
    </r>
    <r>
      <rPr>
        <sz val="10"/>
        <rFont val="UTM Avo"/>
        <family val="1"/>
      </rPr>
      <t xml:space="preserve">
- Ghế bọc vải nỉ các mã màu khác: Công ty sẽ báo giá trực tiếp khi khách hàng có nhu cầu
- Rc: Bán kính chân ghế</t>
    </r>
  </si>
  <si>
    <r>
      <t>Ghế đơn:</t>
    </r>
    <r>
      <rPr>
        <sz val="10"/>
        <rFont val="UTM Avo"/>
        <family val="1"/>
      </rPr>
      <t xml:space="preserve"> 990x800x850
</t>
    </r>
    <r>
      <rPr>
        <b/>
        <sz val="10"/>
        <rFont val="UTM Avo"/>
        <family val="1"/>
      </rPr>
      <t>Ghế đôi</t>
    </r>
    <r>
      <rPr>
        <sz val="10"/>
        <rFont val="UTM Avo"/>
        <family val="1"/>
      </rPr>
      <t>: 1950x800x850</t>
    </r>
  </si>
  <si>
    <t>Bàn giám đốc và bàn làm việc 5S</t>
  </si>
  <si>
    <r>
      <t xml:space="preserve">Bàn văn phòng làm bằng gỗ ván dăm phủ Laminate màu vân gỗ sáng 2033 cao cấp. Khung chân làm bằng thép []25x50, chắn bàn làm bằng thép sơn tĩnh điện. </t>
    </r>
    <r>
      <rPr>
        <sz val="10"/>
        <color rgb="FFC00000"/>
        <rFont val="UTM Avo"/>
        <family val="1"/>
      </rPr>
      <t>(Bàn không hộc)</t>
    </r>
  </si>
  <si>
    <t>Giá Đại lý  MB
(có thuế GTGT)</t>
  </si>
  <si>
    <r>
      <t xml:space="preserve">Ghi chú:      </t>
    </r>
    <r>
      <rPr>
        <sz val="10"/>
        <rFont val="UTM Avo"/>
        <family val="1"/>
      </rPr>
      <t>Hàng đặt theo mẫu mã và thiết kế riêng Công ty sẽ báo giá trực tiếp</t>
    </r>
  </si>
  <si>
    <r>
      <t xml:space="preserve">Ghi chú:     </t>
    </r>
    <r>
      <rPr>
        <sz val="10"/>
        <rFont val="UTM Avo"/>
        <family val="1"/>
      </rPr>
      <t>Hàng đặt theo mẫu mã và thiết kế riêng Công ty sẽ báo giá trực tiếp</t>
    </r>
  </si>
  <si>
    <t xml:space="preserve">   NỘI THẤT VĂN PHÒNG</t>
  </si>
  <si>
    <r>
      <t xml:space="preserve">Ghi chú:   </t>
    </r>
    <r>
      <rPr>
        <sz val="10"/>
        <rFont val="UTM Avo"/>
        <family val="1"/>
      </rPr>
      <t>Hàng đặt theo mẫu mã và thiết kế riêng Công ty sẽ báo giá trực tiếp</t>
    </r>
  </si>
  <si>
    <r>
      <t xml:space="preserve">Ghi chú:    </t>
    </r>
    <r>
      <rPr>
        <sz val="10"/>
        <rFont val="UTM Avo"/>
        <family val="1"/>
      </rPr>
      <t>Hàng đặt theo mẫu mã và thiết kế riêng Công ty sẽ báo giá trực tiếp</t>
    </r>
  </si>
  <si>
    <r>
      <rPr>
        <b/>
        <sz val="10"/>
        <rFont val="UTM Avo"/>
        <family val="1"/>
      </rPr>
      <t>Ghi chú:</t>
    </r>
    <r>
      <rPr>
        <sz val="10"/>
        <rFont val="UTM Avo"/>
        <family val="1"/>
      </rPr>
      <t xml:space="preserve">
     - Gỗ MFC màu ghi: sử dụng mã màu </t>
    </r>
    <r>
      <rPr>
        <b/>
        <sz val="10"/>
        <rFont val="UTM Avo"/>
        <family val="1"/>
      </rPr>
      <t>202</t>
    </r>
    <r>
      <rPr>
        <sz val="10"/>
        <rFont val="UTM Avo"/>
        <family val="1"/>
      </rPr>
      <t xml:space="preserve">
     - Gỗ MFC màu vân gỗ: sử dụng các mã màu </t>
    </r>
    <r>
      <rPr>
        <b/>
        <sz val="10"/>
        <rFont val="UTM Avo"/>
        <family val="1"/>
      </rPr>
      <t>324, 325, 384,</t>
    </r>
    <r>
      <rPr>
        <sz val="10"/>
        <rFont val="UTM Avo"/>
        <family val="1"/>
      </rPr>
      <t xml:space="preserve"> </t>
    </r>
    <r>
      <rPr>
        <b/>
        <sz val="10"/>
        <rFont val="UTM Avo"/>
        <family val="1"/>
      </rPr>
      <t>H2102</t>
    </r>
    <r>
      <rPr>
        <sz val="10"/>
        <rFont val="UTM Avo"/>
        <family val="1"/>
      </rPr>
      <t xml:space="preserve">
     - Khách hàng đặt sản phẩm sử dụng gỗ có mã màu khác: Công ty sẽ có báo giá riêng</t>
    </r>
  </si>
  <si>
    <t>Bàn làm việc - Mẫu 3S</t>
  </si>
  <si>
    <t>Tủ văn phòng, toàn bộ tủ gỗ được làm bằng gỗ ván MFC, phủ Melamine, thành tủ  dày 25mm, và nóc tủ gỗ dày 36mm dùng vân gỗ màu tối, toàn bộ cánh tủ, đợt di động tấm hậu sử dụng gỗ màu vân gỗ sáng (màu H2102, 2931…)
Tủ được chia làm 3 khoang:
Khoang giữa gồm: 01 khoang cánh kính phía trên, bên trong có 2 đợt di động để có thể tùy chỉnh cho kích thước file tài liệu khác nhau, và 01 khoang cánh đặc bên dưới, bên trong gồm 1 đợt di động.
2 khoang 2 bên: gồm 1 cánh đặc dài, bên trong có xà treo quần áo, và 01 ngăn kéo đựng vật dụng cá nhân</t>
  </si>
  <si>
    <t>Tủ văn phòng, toàn bộ tủ gỗ được làm bằng gỗ ván MFC, phủ Melamine, thành tủ  dày 25mm, và nóc tủ gỗ dày 36mm dùng vân gỗ màu tối, toàn bộ cánh tủ, đợt di động tấm hậu sử dụng gỗ màu vân gỗ sáng (màu H2102, 2931…)
Tủ được chia làm 2 khoang:
Khoang trái gồm: 01 khoang cánh kính phía trên, bên trong có 2 đợt di động để có thể tùy chỉnh cho kích thước file tài liệu khác nhau, và 01 khoáng cánh đặc bên dưới, bên trong gồm 1 đợt di động.
Khoang phải: gồm 1 cánh đặc dài, bên trong có xà treo quần áo, và 01 ngăn kéo đựng vật dụng cá nhân</t>
  </si>
  <si>
    <t>Bàn góc 1/4; Mặt bàn gỗ MFC dày 25mm 
Có bụng</t>
  </si>
  <si>
    <t>Ghế xoay cao cấp: Tay vịn bọc giả da. Chân ghế mạ Cr. Mặt và tựa lưng bọc giả da. Điều chỉnh độ cao bằng cần hơi. Có chốt ngả lưng</t>
  </si>
  <si>
    <t>Ghế xoay cao cấp.
Tựa và mặt ngồi bọc lưới thông thoáng. Có gối đỡ đầu bọc lưới. Tay ghế nhựa có ốp PU, có thể điều chỉnh cao thấp và tịnh tiến. Chân thép hợp kim đúc nguyên khối chất lượng cao có bánh xe di chuyển.</t>
  </si>
  <si>
    <t>Khung sơn. Mặt ngồi, tựa mút bọc Giả da.</t>
  </si>
  <si>
    <t>Khung mạ. Mặt ngồi, tựa mút bọc Giả da.</t>
  </si>
  <si>
    <t>Khung Inox. Mặt ngồi, tựa mút bọc Giả da.</t>
  </si>
  <si>
    <t>Khung sơn. Mặt ngồi, tựa mút bọc Nỉ T.</t>
  </si>
  <si>
    <t>Khung mạ. Mặt ngồi, tựa mút bọc Nỉ T.</t>
  </si>
  <si>
    <t>Khung Inox. Mặt ngồi, tựa mút bọc Nỉ T.</t>
  </si>
  <si>
    <r>
      <t xml:space="preserve">Ghế chân quỳ, khung thép mạ Cr-Ni, 
mặt ngồi bọc giả da </t>
    </r>
    <r>
      <rPr>
        <b/>
        <sz val="10"/>
        <rFont val="UTM Avo"/>
        <family val="1"/>
      </rPr>
      <t>màu đen</t>
    </r>
  </si>
  <si>
    <t>Ghế chân quỳ, khung thép mạ Cr-Ni, 
mặt ngồi đệm mút, bọc giả da (PVC)</t>
  </si>
  <si>
    <t>Ghế hội trường
Tay gỗ tự nhiên sơn PU, Bàn viết gỗ tự nhiên sơn PU. Đệm và tựa đệm mút, bọc nỉ T</t>
  </si>
  <si>
    <t>Ghế dãy chân thép hộp định hình sơn bột tĩnh điện.  Tựa thấp, vai mạ, đệm mút</t>
  </si>
  <si>
    <t>Ghế dãy chân thép hộp định hình sơn bột tĩnh điện.   Tựa cao, vai mạ, đệm mút</t>
  </si>
  <si>
    <t>Ghế dãy, chân thép hộp định hình sơn bột tĩnh điện.  Mặt nhựa PP</t>
  </si>
  <si>
    <t>Sân khấu di động
Khung làm bằng thép sơn; 
Mặt sàn cốt gỗ bọc nỉ;
Cơ cấu gấp gọn, di chuyển bằng bánh xe.</t>
  </si>
  <si>
    <t>Thang 2 bậc
Khung làm bằng thép sơn;
Mặt bậc gỗ dán chịu nước bọc nỉ.</t>
  </si>
  <si>
    <t>MỤC LỤC</t>
  </si>
  <si>
    <t>TT</t>
  </si>
  <si>
    <t>Nội dung</t>
  </si>
  <si>
    <t>Trang</t>
  </si>
  <si>
    <t>1 - 3</t>
  </si>
  <si>
    <t>Nội thất văn phòng</t>
  </si>
  <si>
    <t>8</t>
  </si>
  <si>
    <t>9 - 11</t>
  </si>
  <si>
    <t>Hộc bàn, Tủ phụ, Bàn vi tính</t>
  </si>
  <si>
    <t>14</t>
  </si>
  <si>
    <t>15 - 16</t>
  </si>
  <si>
    <t>Vách ngăn</t>
  </si>
  <si>
    <t>17</t>
  </si>
  <si>
    <t>Bàn họp, Bàn hội trường, Bàn hội trường (chân sắt)</t>
  </si>
  <si>
    <t>4 - 7</t>
  </si>
  <si>
    <t>Sản phẩm sơn PU 
(Tủ gỗ, Bàn Giám đốc, Bàn trưởng phòng, bàn văn phòng, bàn họp, bàn hội trường, …)</t>
  </si>
  <si>
    <t>Tủ văn phòng 
(Tủ gỗ công nghiệp, Tủ sắt (tủ tài liệu), Tủ locker)</t>
  </si>
  <si>
    <t>Bàn làm việc - mẫu 3S, Bàn làm việc chân sắt</t>
  </si>
  <si>
    <t>12 - 13</t>
  </si>
  <si>
    <t>Ghế phòng họp, Ghế hội trường</t>
  </si>
  <si>
    <t>21 - 24</t>
  </si>
  <si>
    <t>Ghế nhà chờ, Ghế sofa, Sân khấu di động</t>
  </si>
  <si>
    <t>25 - 26</t>
  </si>
  <si>
    <t>Nội thất khách sạn - Nhà hàng - Nội thất gia đình</t>
  </si>
  <si>
    <t>Bàn phòng tiệc, ghế phòng tiệc, xe đẩy bàn ghế</t>
  </si>
  <si>
    <t>27 - 28</t>
  </si>
  <si>
    <t>Bàn café, ghế café</t>
  </si>
  <si>
    <t>28 - 29</t>
  </si>
  <si>
    <t>Nội thất gia đình
(Tủ sắt gia đình, bàn ghế phòng ăn, Cầu là, giá áo, thang gấp, giường, …)</t>
  </si>
  <si>
    <t>30 -33</t>
  </si>
  <si>
    <t xml:space="preserve">Khung bàn, khung ghế </t>
  </si>
  <si>
    <t>34</t>
  </si>
  <si>
    <t>Nội thất trường học</t>
  </si>
  <si>
    <t>Bàn học sinh mẫu giáo, tiểu học</t>
  </si>
  <si>
    <t>35 - 36</t>
  </si>
  <si>
    <t>Bàn học sinh trung học, bàn sinh viên, bàn bán trú</t>
  </si>
  <si>
    <t>36 - 37</t>
  </si>
  <si>
    <t>Bàn học ngoại ngữ, Bàn ghế giáo viên, Giường tầng</t>
  </si>
  <si>
    <t>38</t>
  </si>
  <si>
    <t>Khung bàn học sinh, sinh viên</t>
  </si>
  <si>
    <t>19</t>
  </si>
  <si>
    <t>18</t>
  </si>
  <si>
    <t>20</t>
  </si>
  <si>
    <r>
      <t xml:space="preserve">Bàn họp mặt Elip, 
Mặt bàn gỗ MFC dày 25mm 
Có bụng
</t>
    </r>
    <r>
      <rPr>
        <b/>
        <i/>
        <sz val="10"/>
        <rFont val="UTM Avo"/>
        <family val="1"/>
      </rPr>
      <t>Màu ghi</t>
    </r>
  </si>
  <si>
    <r>
      <t xml:space="preserve">Bàn họp mặt Elip, 
Mặt bàn gỗ MFC dày 25mm 
Có bụng
</t>
    </r>
    <r>
      <rPr>
        <b/>
        <i/>
        <sz val="10"/>
        <rFont val="UTM Avo"/>
        <family val="1"/>
      </rPr>
      <t>Màu vân gỗ</t>
    </r>
  </si>
  <si>
    <r>
      <t xml:space="preserve">Bàn họp gỗ Công nghiệp,
Mặt bàn gỗ MFC dày 25mm
Có ngăn bàn
</t>
    </r>
    <r>
      <rPr>
        <b/>
        <i/>
        <sz val="10"/>
        <rFont val="UTM Avo"/>
        <family val="1"/>
      </rPr>
      <t>Màu ghi</t>
    </r>
  </si>
  <si>
    <r>
      <t xml:space="preserve">Bàn họp gỗ Công nghiệp,
Mặt bàn gỗ MFC dày 25mm
Có ngăn bàn
</t>
    </r>
    <r>
      <rPr>
        <b/>
        <i/>
        <sz val="10"/>
        <rFont val="UTM Avo"/>
        <family val="1"/>
      </rPr>
      <t>Màu vân gỗ</t>
    </r>
  </si>
  <si>
    <r>
      <t xml:space="preserve">Bàn họp mặt Elip (ghép 2 bàn), 
Mặt bàn gỗ MFC dày 25mm 
Có bụng
</t>
    </r>
    <r>
      <rPr>
        <b/>
        <i/>
        <sz val="10"/>
        <rFont val="UTM Avo"/>
        <family val="1"/>
      </rPr>
      <t>Màu ghi</t>
    </r>
  </si>
  <si>
    <r>
      <t xml:space="preserve">Bàn họp mặt Elip (ghép 2 bàn), 
Mặt bàn gỗ MFC dày 25mm 
Có bụng
</t>
    </r>
    <r>
      <rPr>
        <b/>
        <i/>
        <sz val="10"/>
        <rFont val="UTM Avo"/>
        <family val="1"/>
      </rPr>
      <t>Màu vân gỗ</t>
    </r>
  </si>
  <si>
    <r>
      <rPr>
        <sz val="10"/>
        <rFont val="UTM Avo"/>
        <family val="1"/>
      </rPr>
      <t xml:space="preserve">Bàn BOV sử dụng nút chân có vít tăng chỉnh giá tăng thêm </t>
    </r>
    <r>
      <rPr>
        <b/>
        <sz val="10"/>
        <rFont val="UTM Avo"/>
        <family val="1"/>
      </rPr>
      <t>26.000 đ/bàn</t>
    </r>
  </si>
  <si>
    <r>
      <t xml:space="preserve">BVP-3S-01
</t>
    </r>
    <r>
      <rPr>
        <sz val="8"/>
        <rFont val="UTM Avo"/>
        <family val="1"/>
      </rPr>
      <t>(BVP-01-00)</t>
    </r>
  </si>
  <si>
    <r>
      <t xml:space="preserve">BVP-3S-02
</t>
    </r>
    <r>
      <rPr>
        <sz val="8"/>
        <rFont val="UTM Avo"/>
        <family val="1"/>
      </rPr>
      <t>(BVP-02-00)</t>
    </r>
  </si>
  <si>
    <r>
      <t xml:space="preserve">BVP-3S-03
</t>
    </r>
    <r>
      <rPr>
        <sz val="8"/>
        <rFont val="UTM Avo"/>
        <family val="1"/>
      </rPr>
      <t>(BVP-03-00)</t>
    </r>
  </si>
  <si>
    <r>
      <t xml:space="preserve">BVP-3S-05
</t>
    </r>
    <r>
      <rPr>
        <sz val="8"/>
        <rFont val="UTM Avo"/>
        <family val="1"/>
      </rPr>
      <t>(BVP-07-00)</t>
    </r>
  </si>
  <si>
    <r>
      <t xml:space="preserve">BVP-3S-01B
</t>
    </r>
    <r>
      <rPr>
        <sz val="8"/>
        <rFont val="UTM Avo"/>
        <family val="1"/>
      </rPr>
      <t>(BVP-01-00B)</t>
    </r>
  </si>
  <si>
    <r>
      <t xml:space="preserve">BVP-3S-02B
</t>
    </r>
    <r>
      <rPr>
        <sz val="8"/>
        <rFont val="UTM Avo"/>
        <family val="1"/>
      </rPr>
      <t>(BVP-02-00B)</t>
    </r>
  </si>
  <si>
    <r>
      <t xml:space="preserve">BVP-3S-03B
</t>
    </r>
    <r>
      <rPr>
        <sz val="8"/>
        <rFont val="UTM Avo"/>
        <family val="1"/>
      </rPr>
      <t>(BVP-03-00B)</t>
    </r>
  </si>
  <si>
    <t>Đã tính tăng 1,3</t>
  </si>
  <si>
    <r>
      <t xml:space="preserve">BVP-4S-01
</t>
    </r>
    <r>
      <rPr>
        <sz val="8"/>
        <rFont val="UTM Avo"/>
        <family val="1"/>
      </rPr>
      <t>(BVP-XH-01)</t>
    </r>
  </si>
  <si>
    <r>
      <t xml:space="preserve">BVP-4S-02
</t>
    </r>
    <r>
      <rPr>
        <sz val="8"/>
        <rFont val="UTM Avo"/>
        <family val="1"/>
      </rPr>
      <t>(BVP-XH-01)</t>
    </r>
  </si>
  <si>
    <r>
      <t xml:space="preserve">BVP-4S-03
</t>
    </r>
    <r>
      <rPr>
        <sz val="8"/>
        <rFont val="UTM Avo"/>
        <family val="1"/>
      </rPr>
      <t>(BVP-XH-01)</t>
    </r>
  </si>
  <si>
    <r>
      <t xml:space="preserve">BVP-4S-01B
</t>
    </r>
    <r>
      <rPr>
        <sz val="8"/>
        <rFont val="UTM Avo"/>
        <family val="1"/>
      </rPr>
      <t>(BVP-XH-01B)</t>
    </r>
  </si>
  <si>
    <r>
      <t xml:space="preserve">BVP-4S-02B
</t>
    </r>
    <r>
      <rPr>
        <sz val="8"/>
        <rFont val="UTM Avo"/>
        <family val="1"/>
      </rPr>
      <t>(BVP-XH-01B)</t>
    </r>
  </si>
  <si>
    <r>
      <t xml:space="preserve">BVP-4S-03B
</t>
    </r>
    <r>
      <rPr>
        <sz val="8"/>
        <rFont val="UTM Avo"/>
        <family val="1"/>
      </rPr>
      <t>(BVP-XH-01B)</t>
    </r>
  </si>
  <si>
    <r>
      <t xml:space="preserve">BVP-4S-05
</t>
    </r>
    <r>
      <rPr>
        <sz val="8"/>
        <rFont val="UTM Avo"/>
        <family val="1"/>
      </rPr>
      <t>(BVP-XH1-01)</t>
    </r>
  </si>
  <si>
    <r>
      <t xml:space="preserve">BVP-4S-06
</t>
    </r>
    <r>
      <rPr>
        <sz val="8"/>
        <rFont val="UTM Avo"/>
        <family val="1"/>
      </rPr>
      <t>(BVP-XH2-01)</t>
    </r>
  </si>
  <si>
    <r>
      <t xml:space="preserve">BVP-4S-07
</t>
    </r>
    <r>
      <rPr>
        <sz val="8"/>
        <rFont val="UTM Avo"/>
        <family val="1"/>
      </rPr>
      <t>(BVP-XH3-01)</t>
    </r>
  </si>
  <si>
    <r>
      <t xml:space="preserve">BVP-4S-05B
</t>
    </r>
    <r>
      <rPr>
        <sz val="8"/>
        <rFont val="UTM Avo"/>
        <family val="1"/>
      </rPr>
      <t>(BVP-XH1-01B)</t>
    </r>
  </si>
  <si>
    <r>
      <t xml:space="preserve">BVP-4S-06B
</t>
    </r>
    <r>
      <rPr>
        <sz val="8"/>
        <rFont val="UTM Avo"/>
        <family val="1"/>
      </rPr>
      <t>(BVP-XH2-01B)</t>
    </r>
  </si>
  <si>
    <r>
      <t xml:space="preserve">BVP-4S-07B
</t>
    </r>
    <r>
      <rPr>
        <sz val="8"/>
        <rFont val="UTM Avo"/>
        <family val="1"/>
      </rPr>
      <t>(BVP-XH3-01B)</t>
    </r>
  </si>
  <si>
    <r>
      <t xml:space="preserve">BVP-4S-09
</t>
    </r>
    <r>
      <rPr>
        <sz val="8"/>
        <rFont val="UTM Avo"/>
        <family val="1"/>
      </rPr>
      <t>(BVP-12-03)</t>
    </r>
  </si>
  <si>
    <r>
      <t xml:space="preserve">BVP-4S-10
</t>
    </r>
    <r>
      <rPr>
        <sz val="8"/>
        <rFont val="UTM Avo"/>
        <family val="1"/>
      </rPr>
      <t>(BVP-12-04)</t>
    </r>
  </si>
  <si>
    <r>
      <t xml:space="preserve">BVP-4S-09H
</t>
    </r>
    <r>
      <rPr>
        <sz val="8"/>
        <rFont val="UTM Avo"/>
        <family val="1"/>
      </rPr>
      <t>(BVP-12-03H)</t>
    </r>
  </si>
  <si>
    <r>
      <t xml:space="preserve">BVP-4S-10H
</t>
    </r>
    <r>
      <rPr>
        <sz val="8"/>
        <rFont val="UTM Avo"/>
        <family val="1"/>
      </rPr>
      <t>(BVP-12-04H)</t>
    </r>
  </si>
  <si>
    <r>
      <t xml:space="preserve">BVP-4S-09HB
</t>
    </r>
    <r>
      <rPr>
        <sz val="8"/>
        <rFont val="UTM Avo"/>
        <family val="1"/>
      </rPr>
      <t>(BVP-12-03HB)</t>
    </r>
  </si>
  <si>
    <r>
      <t xml:space="preserve">BVP-4S-10HB
</t>
    </r>
    <r>
      <rPr>
        <sz val="8"/>
        <rFont val="UTM Avo"/>
        <family val="1"/>
      </rPr>
      <t>(BVP-12-04HB)</t>
    </r>
  </si>
  <si>
    <r>
      <t xml:space="preserve">BVP-4S-12
</t>
    </r>
    <r>
      <rPr>
        <sz val="8"/>
        <rFont val="UTM Avo"/>
        <family val="1"/>
      </rPr>
      <t>(BVP-13-00)</t>
    </r>
  </si>
  <si>
    <r>
      <t xml:space="preserve">BVP-4S-12H
</t>
    </r>
    <r>
      <rPr>
        <sz val="8"/>
        <rFont val="UTM Avo"/>
        <family val="1"/>
      </rPr>
      <t>(BVP-13-00H)</t>
    </r>
  </si>
  <si>
    <r>
      <t xml:space="preserve">BVP-4S-12HB
</t>
    </r>
    <r>
      <rPr>
        <sz val="8"/>
        <rFont val="UTM Avo"/>
        <family val="1"/>
      </rPr>
      <t>(BVP-13-00HB)</t>
    </r>
  </si>
  <si>
    <r>
      <t xml:space="preserve">BVP-4S-14H
</t>
    </r>
    <r>
      <rPr>
        <sz val="8"/>
        <rFont val="UTM Avo"/>
        <family val="1"/>
      </rPr>
      <t>(BVP-14-00H)</t>
    </r>
  </si>
  <si>
    <r>
      <t xml:space="preserve">BVP-4S-14HB
</t>
    </r>
    <r>
      <rPr>
        <sz val="8"/>
        <rFont val="UTM Avo"/>
        <family val="1"/>
      </rPr>
      <t>(BVP-14-00HB)</t>
    </r>
  </si>
  <si>
    <r>
      <t xml:space="preserve">BVP-5S-01
</t>
    </r>
    <r>
      <rPr>
        <sz val="8"/>
        <rFont val="UTM Avo"/>
        <family val="1"/>
      </rPr>
      <t>(BVP-13-06)</t>
    </r>
  </si>
  <si>
    <r>
      <t xml:space="preserve">BVP-5S-02
</t>
    </r>
    <r>
      <rPr>
        <sz val="8"/>
        <rFont val="UTM Avo"/>
        <family val="1"/>
      </rPr>
      <t>(BVP-13-06-01)</t>
    </r>
  </si>
  <si>
    <r>
      <t xml:space="preserve">BVP-5S-03
</t>
    </r>
    <r>
      <rPr>
        <sz val="8"/>
        <rFont val="UTM Avo"/>
        <family val="1"/>
      </rPr>
      <t>(BVP-13-06-02)</t>
    </r>
  </si>
  <si>
    <r>
      <t xml:space="preserve">BVP-5S-04
</t>
    </r>
    <r>
      <rPr>
        <sz val="8"/>
        <rFont val="UTM Avo"/>
        <family val="1"/>
      </rPr>
      <t>(BVP-13-06H)</t>
    </r>
  </si>
  <si>
    <r>
      <t xml:space="preserve">BVP-5S-05
</t>
    </r>
    <r>
      <rPr>
        <sz val="8"/>
        <rFont val="UTM Avo"/>
        <family val="1"/>
      </rPr>
      <t>(BVP-13-06-01H)</t>
    </r>
  </si>
  <si>
    <r>
      <t xml:space="preserve">BVP-5S-06
</t>
    </r>
    <r>
      <rPr>
        <sz val="8"/>
        <rFont val="UTM Avo"/>
        <family val="1"/>
      </rPr>
      <t>(BVP-13-06-02H)</t>
    </r>
  </si>
  <si>
    <r>
      <t xml:space="preserve">BVP-5S-10
</t>
    </r>
    <r>
      <rPr>
        <sz val="8"/>
        <rFont val="UTM Avo"/>
        <family val="1"/>
      </rPr>
      <t>(BVP-14-07-00)</t>
    </r>
  </si>
  <si>
    <r>
      <t xml:space="preserve">BVP-5S-11
</t>
    </r>
    <r>
      <rPr>
        <sz val="8"/>
        <rFont val="UTM Avo"/>
        <family val="1"/>
      </rPr>
      <t>(BVP-14-07-01)</t>
    </r>
  </si>
  <si>
    <r>
      <t xml:space="preserve">BVP-5S-12
</t>
    </r>
    <r>
      <rPr>
        <sz val="8"/>
        <rFont val="UTM Avo"/>
        <family val="1"/>
      </rPr>
      <t>(BVP-14-07-02)</t>
    </r>
  </si>
  <si>
    <r>
      <t xml:space="preserve">BVP-5S-16
</t>
    </r>
    <r>
      <rPr>
        <sz val="8"/>
        <rFont val="UTM Avo"/>
        <family val="1"/>
      </rPr>
      <t>(BVP-13-07-00)</t>
    </r>
  </si>
  <si>
    <r>
      <t xml:space="preserve">BVP-5S-17
</t>
    </r>
    <r>
      <rPr>
        <sz val="8"/>
        <rFont val="UTM Avo"/>
        <family val="1"/>
      </rPr>
      <t>(BVP-13-07-01)</t>
    </r>
  </si>
  <si>
    <r>
      <t xml:space="preserve">BVP-5S-18
</t>
    </r>
    <r>
      <rPr>
        <sz val="8"/>
        <rFont val="UTM Avo"/>
        <family val="1"/>
      </rPr>
      <t>(BVP-13-08-00</t>
    </r>
    <r>
      <rPr>
        <b/>
        <sz val="10"/>
        <rFont val="UTM Avo"/>
        <family val="1"/>
      </rPr>
      <t>)</t>
    </r>
  </si>
  <si>
    <r>
      <t xml:space="preserve">BVP-5S-19
</t>
    </r>
    <r>
      <rPr>
        <sz val="8"/>
        <rFont val="UTM Avo"/>
        <family val="1"/>
      </rPr>
      <t>(BVP-13-08-01)</t>
    </r>
  </si>
  <si>
    <r>
      <t xml:space="preserve">GGĐ-01-00
</t>
    </r>
    <r>
      <rPr>
        <sz val="8"/>
        <rFont val="UTM Avo"/>
        <family val="1"/>
      </rPr>
      <t>(GX-33-00)</t>
    </r>
  </si>
  <si>
    <r>
      <t xml:space="preserve">GGĐ-02-00
</t>
    </r>
    <r>
      <rPr>
        <sz val="8"/>
        <rFont val="UTM Avo"/>
        <family val="1"/>
      </rPr>
      <t>(GX-34-00)</t>
    </r>
  </si>
  <si>
    <r>
      <t xml:space="preserve">GTP-01-00
</t>
    </r>
    <r>
      <rPr>
        <sz val="8"/>
        <rFont val="UTM Avo"/>
        <family val="1"/>
      </rPr>
      <t>(GX-05-00)</t>
    </r>
  </si>
  <si>
    <r>
      <t xml:space="preserve">GTP-02-00
</t>
    </r>
    <r>
      <rPr>
        <sz val="8"/>
        <rFont val="UTM Avo"/>
        <family val="1"/>
      </rPr>
      <t>(GX-07-00)</t>
    </r>
  </si>
  <si>
    <r>
      <t xml:space="preserve">GTP-03-00
</t>
    </r>
    <r>
      <rPr>
        <sz val="8"/>
        <rFont val="UTM Avo"/>
        <family val="1"/>
      </rPr>
      <t>(GX-08-00)</t>
    </r>
  </si>
  <si>
    <r>
      <t xml:space="preserve">GTP-05-00
</t>
    </r>
    <r>
      <rPr>
        <sz val="8"/>
        <rFont val="UTM Avo"/>
        <family val="1"/>
      </rPr>
      <t>(GX-27-00)</t>
    </r>
  </si>
  <si>
    <r>
      <t xml:space="preserve">GTP-05-01
</t>
    </r>
    <r>
      <rPr>
        <sz val="8"/>
        <rFont val="UTM Avo"/>
        <family val="1"/>
      </rPr>
      <t>(GX-29-01)</t>
    </r>
  </si>
  <si>
    <r>
      <t xml:space="preserve">GTP-07-00
</t>
    </r>
    <r>
      <rPr>
        <sz val="8"/>
        <rFont val="UTM Avo"/>
        <family val="1"/>
      </rPr>
      <t>(GX-30-00)</t>
    </r>
  </si>
  <si>
    <r>
      <t xml:space="preserve">GTP-08-00
</t>
    </r>
    <r>
      <rPr>
        <sz val="8"/>
        <rFont val="UTM Avo"/>
        <family val="1"/>
      </rPr>
      <t>(GX-31-00)</t>
    </r>
  </si>
  <si>
    <r>
      <t xml:space="preserve">GTP-09-00
</t>
    </r>
    <r>
      <rPr>
        <sz val="8"/>
        <rFont val="UTM Avo"/>
        <family val="1"/>
      </rPr>
      <t>(GX-13-00)</t>
    </r>
  </si>
  <si>
    <r>
      <t xml:space="preserve">GNV-01-00
</t>
    </r>
    <r>
      <rPr>
        <sz val="8"/>
        <rFont val="UTM Avo"/>
        <family val="1"/>
      </rPr>
      <t>(GX-12-00)</t>
    </r>
  </si>
  <si>
    <r>
      <t xml:space="preserve">GNV-01-01
</t>
    </r>
    <r>
      <rPr>
        <sz val="8"/>
        <rFont val="UTM Avo"/>
        <family val="1"/>
      </rPr>
      <t>(GX-12-01)</t>
    </r>
  </si>
  <si>
    <r>
      <t xml:space="preserve">GNV-03-00
</t>
    </r>
    <r>
      <rPr>
        <sz val="8"/>
        <rFont val="UTM Avo"/>
        <family val="1"/>
      </rPr>
      <t>(GX-03-00)</t>
    </r>
  </si>
  <si>
    <r>
      <t xml:space="preserve">GNV-03-01
</t>
    </r>
    <r>
      <rPr>
        <sz val="8"/>
        <rFont val="UTM Avo"/>
        <family val="1"/>
      </rPr>
      <t>(GX-03-01)</t>
    </r>
  </si>
  <si>
    <r>
      <t xml:space="preserve">GNV-05-00
</t>
    </r>
    <r>
      <rPr>
        <sz val="8"/>
        <rFont val="UTM Avo"/>
        <family val="1"/>
      </rPr>
      <t>(GX-10A-01)</t>
    </r>
  </si>
  <si>
    <r>
      <t xml:space="preserve">GNV-06-00
</t>
    </r>
    <r>
      <rPr>
        <sz val="8"/>
        <rFont val="UTM Avo"/>
        <family val="1"/>
      </rPr>
      <t>(GX-10B-00)</t>
    </r>
  </si>
  <si>
    <r>
      <t xml:space="preserve">GNV-06-01
</t>
    </r>
    <r>
      <rPr>
        <sz val="8"/>
        <rFont val="UTM Avo"/>
        <family val="1"/>
      </rPr>
      <t>(GX-10B-01)</t>
    </r>
  </si>
  <si>
    <r>
      <t xml:space="preserve">GNV-07-01
</t>
    </r>
    <r>
      <rPr>
        <sz val="8"/>
        <rFont val="UTM Avo"/>
        <family val="1"/>
      </rPr>
      <t>(GX-11A-01)</t>
    </r>
  </si>
  <si>
    <t>Giá bán
15/12/2016</t>
  </si>
  <si>
    <t>LK-12N-03-1</t>
  </si>
  <si>
    <t>Tủ cánh mở
3 khoang, 12 ngăn, 12 khóa riêng biệt; 
Có tai khóa, có núm vặn.</t>
  </si>
  <si>
    <r>
      <t xml:space="preserve">Tủ cánh mở
3 khoang, 12 ngăn, 12 khóa riêng biệt; 
</t>
    </r>
    <r>
      <rPr>
        <i/>
        <sz val="10"/>
        <rFont val="UTM Avo"/>
        <family val="1"/>
      </rPr>
      <t>Không tai khóa, không núm vặn.</t>
    </r>
  </si>
  <si>
    <t>LK-18N-03-1</t>
  </si>
  <si>
    <t>Tủ cánh mở
3 khoang, 18 ngăn, 18 khóa riêng biệt;
Có tai khóa, có núm vặn.</t>
  </si>
  <si>
    <r>
      <t xml:space="preserve">Tủ cánh mở
3 khoang, 18 ngăn, 18 khóa riêng biệt;
</t>
    </r>
    <r>
      <rPr>
        <i/>
        <sz val="10"/>
        <rFont val="UTM Avo"/>
        <family val="1"/>
      </rPr>
      <t>Không tai khóa, không núm vặn.</t>
    </r>
  </si>
  <si>
    <t>LK-20N-05-1</t>
  </si>
  <si>
    <t>Tủ cánh mở
5 khoang, 20 ngăn, 20 khóa riêng biệt;
Có tai khóa, có núm vặn.</t>
  </si>
  <si>
    <r>
      <t xml:space="preserve">Tủ cánh mở
5 khoang, 20 ngăn, 20 khóa riêng biệt;
</t>
    </r>
    <r>
      <rPr>
        <i/>
        <sz val="10"/>
        <rFont val="UTM Avo"/>
        <family val="1"/>
      </rPr>
      <t>Không tai khóa, không núm vặn.</t>
    </r>
  </si>
  <si>
    <t>Giá bán có thuế GTGT</t>
  </si>
  <si>
    <t>Giá Đại lý  MT-MN
(có thuế GTGT)</t>
  </si>
  <si>
    <r>
      <t xml:space="preserve">Ghi chú:
</t>
    </r>
    <r>
      <rPr>
        <b/>
        <sz val="10"/>
        <rFont val="UTM Avo"/>
        <family val="1"/>
      </rPr>
      <t xml:space="preserve">    </t>
    </r>
    <r>
      <rPr>
        <sz val="10"/>
        <rFont val="UTM Avo"/>
        <family val="1"/>
      </rPr>
      <t xml:space="preserve">- Tủ Locker không có khóa chìm, có tai khóa ngoài giá giảm </t>
    </r>
    <r>
      <rPr>
        <b/>
        <sz val="10"/>
        <rFont val="UTM Avo"/>
        <family val="1"/>
      </rPr>
      <t>15.000 đ/khóa</t>
    </r>
    <r>
      <rPr>
        <sz val="10"/>
        <rFont val="UTM Avo"/>
        <family val="1"/>
      </rPr>
      <t xml:space="preserve">
      - Tủ Locker có thêm tai khóa ngoài, giá tăng thêm </t>
    </r>
    <r>
      <rPr>
        <b/>
        <sz val="10"/>
        <rFont val="UTM Avo"/>
        <family val="1"/>
      </rPr>
      <t xml:space="preserve">3.000 đ/khóa
      </t>
    </r>
    <r>
      <rPr>
        <sz val="10"/>
        <rFont val="UTM Avo"/>
        <family val="1"/>
      </rPr>
      <t xml:space="preserve">- Tủ Locker có thêm núm cầm nhỏ, giá tăng thêm </t>
    </r>
    <r>
      <rPr>
        <b/>
        <sz val="10"/>
        <rFont val="UTM Avo"/>
        <family val="1"/>
      </rPr>
      <t>2.000 đồng/núm</t>
    </r>
  </si>
  <si>
    <r>
      <rPr>
        <b/>
        <i/>
        <sz val="9"/>
        <rFont val="UTM Avo"/>
        <family val="1"/>
      </rPr>
      <t xml:space="preserve">Quý khách lưu ý: </t>
    </r>
    <r>
      <rPr>
        <i/>
        <sz val="10"/>
        <rFont val="UTM Avo"/>
        <family val="1"/>
      </rPr>
      <t xml:space="preserve">
Bàn liền hộc treo 2 ngăn kéo: giá tăng thêm </t>
    </r>
    <r>
      <rPr>
        <b/>
        <i/>
        <sz val="10"/>
        <rFont val="UTM Avo"/>
        <family val="1"/>
      </rPr>
      <t xml:space="preserve">15.000 đồng/bàn
</t>
    </r>
    <r>
      <rPr>
        <i/>
        <sz val="10"/>
        <rFont val="UTM Avo"/>
        <family val="1"/>
      </rPr>
      <t xml:space="preserve">Bàn liền hộc treo 3 ngăn kéo: giá tăng thêm </t>
    </r>
    <r>
      <rPr>
        <b/>
        <i/>
        <sz val="10"/>
        <rFont val="UTM Avo"/>
        <family val="1"/>
      </rPr>
      <t xml:space="preserve">30.000 đồng/bàn
</t>
    </r>
    <r>
      <rPr>
        <i/>
        <sz val="10"/>
        <rFont val="UTM Avo"/>
        <family val="1"/>
      </rPr>
      <t xml:space="preserve">Ngăn bàn phím nhựa + ray trượt bi + ke treo bắt bàn phím: </t>
    </r>
    <r>
      <rPr>
        <b/>
        <i/>
        <sz val="10"/>
        <rFont val="UTM Avo"/>
        <family val="1"/>
      </rPr>
      <t>100.000 đồng/ngăn</t>
    </r>
    <r>
      <rPr>
        <i/>
        <sz val="10"/>
        <rFont val="UTM Avo"/>
        <family val="1"/>
      </rPr>
      <t xml:space="preserve">
Mặt bàn sử dụng nẹp bo:  giá tăng 35.000 đ/bàn (đối với các bàn BVP-3S-01/08, BVP-3S-02/09, BVP-3S-03/11)
                                               giá tăng 45.000 đ/bàn (đối với các bàn BVP-3S-05/11, BVP-3S-06/07)</t>
    </r>
  </si>
  <si>
    <r>
      <t xml:space="preserve">Ghế bọc Nỉ V, B giá tăng </t>
    </r>
    <r>
      <rPr>
        <b/>
        <i/>
        <sz val="10"/>
        <rFont val="UTM Avo"/>
        <family val="1"/>
      </rPr>
      <t>35.000 đ/chỗ</t>
    </r>
  </si>
  <si>
    <r>
      <t xml:space="preserve">Ghế không lắp cơ cấu bàn viết và bàn viết giá giảm </t>
    </r>
    <r>
      <rPr>
        <b/>
        <i/>
        <sz val="10"/>
        <rFont val="UTM Avo"/>
        <family val="1"/>
      </rPr>
      <t>370.000 đ/chỗ</t>
    </r>
  </si>
  <si>
    <r>
      <t>Ghi chú:</t>
    </r>
    <r>
      <rPr>
        <sz val="10"/>
        <rFont val="UTM Avo"/>
        <family val="1"/>
      </rPr>
      <t xml:space="preserve">
- Giá ghế bọc Nỉ T: Áp dụng cho các mã vải nỉ </t>
    </r>
    <r>
      <rPr>
        <b/>
        <sz val="10"/>
        <rFont val="UTM Avo"/>
        <family val="1"/>
      </rPr>
      <t>6100R, T6001-T6009, T6801-T6818, T6831-T6896</t>
    </r>
    <r>
      <rPr>
        <sz val="10"/>
        <rFont val="UTM Avo"/>
        <family val="1"/>
      </rPr>
      <t xml:space="preserve">
- Giá ghế bọc Nỉ V: Áp dụng cho các mã vải nỉ </t>
    </r>
    <r>
      <rPr>
        <b/>
        <sz val="10"/>
        <rFont val="UTM Avo"/>
        <family val="1"/>
      </rPr>
      <t>V01, V03, V04, V05</t>
    </r>
    <r>
      <rPr>
        <sz val="10"/>
        <rFont val="UTM Avo"/>
        <family val="1"/>
      </rPr>
      <t xml:space="preserve">
- Ghế bọc vải nỉ các mã màu khác: Công ty sẽ báo giá trực tiếp khi khách hàng có nhu cầu
- Ghế hội trường chân không bắt xuống sàn có thể di chuyển được giá tăng lên 30,000 đồng/chỗ ngồi so với ghế chân bắt xuống sàn</t>
    </r>
  </si>
  <si>
    <t>470x460x860</t>
  </si>
  <si>
    <t>GS-05-00</t>
  </si>
  <si>
    <t>GM-05-00</t>
  </si>
  <si>
    <t>GI-05-00</t>
  </si>
  <si>
    <t>540x460x860</t>
  </si>
  <si>
    <t>GS-05-00B</t>
  </si>
  <si>
    <t>GM-05-00B</t>
  </si>
  <si>
    <t>GI-05-00B</t>
  </si>
  <si>
    <t>Ghế gấp khung ống thép Ø22.2; 
Tựa lớn; Không có bàn viết;
Mặt, tựa đệm mút bọc giả da</t>
  </si>
  <si>
    <t>Khung mạ Ni</t>
  </si>
  <si>
    <t>Khung inox SUS201</t>
  </si>
  <si>
    <t>Ghế gấp khung ống thép Ø22.2; 
Tựa lớn; Có bàn viết gỗ MFC màu vân gỗ
Mặt, tựa đệm mút bọc giả da</t>
  </si>
  <si>
    <r>
      <t xml:space="preserve">Quy cách
</t>
    </r>
    <r>
      <rPr>
        <sz val="9"/>
        <color theme="0"/>
        <rFont val="UTM Avo"/>
        <family val="1"/>
      </rPr>
      <t>Bàn: LxWxH
Ghế: WxhxH</t>
    </r>
  </si>
  <si>
    <t>Chiết khấu cho Cửa Hàng</t>
  </si>
</sst>
</file>

<file path=xl/styles.xml><?xml version="1.0" encoding="utf-8"?>
<styleSheet xmlns="http://schemas.openxmlformats.org/spreadsheetml/2006/main" xmlns:mc="http://schemas.openxmlformats.org/markup-compatibility/2006" xmlns:x14ac="http://schemas.microsoft.com/office/spreadsheetml/2009/9/ac" mc:Ignorable="x14ac">
  <numFmts count="6">
    <numFmt numFmtId="164" formatCode="_(* #,##0.00_);_(* \(#,##0.00\);_(* &quot;-&quot;??_);_(@_)"/>
    <numFmt numFmtId="165" formatCode="_ * #,##0.00_ ;_ * \-#,##0.00_ ;_ * &quot;-&quot;??_ ;_ @_ "/>
    <numFmt numFmtId="166" formatCode="_(* #,##0_);_(* \(#,##0\);_(* &quot;-&quot;??_);_(@_)"/>
    <numFmt numFmtId="167" formatCode="_ * #,##0.0_ ;_ * \-#,##0.0_ ;_ * &quot;-&quot;?_ ;_ @_ "/>
    <numFmt numFmtId="168" formatCode="_ * #,##0_ ;_ * \-#,##0_ ;_ * &quot;-&quot;??_ ;_ @_ "/>
    <numFmt numFmtId="169" formatCode="0.0%"/>
  </numFmts>
  <fonts count="68">
    <font>
      <sz val="11"/>
      <color theme="1"/>
      <name val="Calibri"/>
      <family val="2"/>
      <scheme val="minor"/>
    </font>
    <font>
      <sz val="12"/>
      <name val=".VnTime"/>
      <family val="2"/>
    </font>
    <font>
      <sz val="10"/>
      <name val="Arial"/>
      <family val="2"/>
    </font>
    <font>
      <b/>
      <sz val="11"/>
      <color theme="1"/>
      <name val="Calibri"/>
      <family val="2"/>
      <scheme val="minor"/>
    </font>
    <font>
      <sz val="11"/>
      <color theme="1"/>
      <name val="Times New Roman"/>
      <family val="1"/>
    </font>
    <font>
      <b/>
      <i/>
      <sz val="11"/>
      <color theme="1"/>
      <name val="Times New Roman"/>
      <family val="1"/>
    </font>
    <font>
      <b/>
      <sz val="11"/>
      <color theme="1"/>
      <name val="Times New Roman"/>
      <family val="1"/>
    </font>
    <font>
      <sz val="11"/>
      <color theme="1"/>
      <name val="Calibri"/>
      <family val="2"/>
      <scheme val="minor"/>
    </font>
    <font>
      <b/>
      <sz val="10"/>
      <name val="UTM Avo"/>
      <family val="1"/>
    </font>
    <font>
      <sz val="10"/>
      <color theme="1"/>
      <name val="UTM Avo"/>
      <family val="1"/>
    </font>
    <font>
      <sz val="11"/>
      <name val="Arial"/>
      <family val="2"/>
    </font>
    <font>
      <sz val="12"/>
      <name val="Times New Roman"/>
      <family val="1"/>
    </font>
    <font>
      <sz val="11"/>
      <color rgb="FF0070C0"/>
      <name val="Times New Roman"/>
      <family val="1"/>
    </font>
    <font>
      <sz val="11"/>
      <color rgb="FFFF0000"/>
      <name val="Times New Roman"/>
      <family val="1"/>
    </font>
    <font>
      <b/>
      <sz val="11"/>
      <color rgb="FF0070C0"/>
      <name val="Times New Roman"/>
      <family val="1"/>
    </font>
    <font>
      <sz val="10"/>
      <name val="Times New Roman"/>
      <family val="1"/>
    </font>
    <font>
      <sz val="10"/>
      <color theme="9" tint="-0.249977111117893"/>
      <name val="Arial"/>
      <family val="2"/>
    </font>
    <font>
      <sz val="10"/>
      <color rgb="FFFF0000"/>
      <name val="Arial"/>
      <family val="2"/>
    </font>
    <font>
      <b/>
      <sz val="10"/>
      <color rgb="FFFF0000"/>
      <name val="Arial"/>
      <family val="2"/>
    </font>
    <font>
      <sz val="10"/>
      <color rgb="FF0070C0"/>
      <name val="Arial"/>
      <family val="2"/>
    </font>
    <font>
      <b/>
      <sz val="10"/>
      <color rgb="FF0070C0"/>
      <name val="Arial"/>
      <family val="2"/>
    </font>
    <font>
      <sz val="11"/>
      <color theme="9" tint="-0.249977111117893"/>
      <name val="Times New Roman"/>
      <family val="1"/>
    </font>
    <font>
      <sz val="11"/>
      <color rgb="FF7030A0"/>
      <name val="Times New Roman"/>
      <family val="1"/>
    </font>
    <font>
      <sz val="10"/>
      <name val="UTM Avo"/>
      <family val="1"/>
    </font>
    <font>
      <i/>
      <sz val="10"/>
      <name val="UTM Avo"/>
      <family val="1"/>
    </font>
    <font>
      <b/>
      <u/>
      <sz val="10"/>
      <name val="UTM Avo"/>
      <family val="1"/>
    </font>
    <font>
      <sz val="11"/>
      <name val="Calibri"/>
      <family val="2"/>
      <scheme val="minor"/>
    </font>
    <font>
      <b/>
      <sz val="11"/>
      <name val="Calibri"/>
      <family val="2"/>
      <scheme val="minor"/>
    </font>
    <font>
      <b/>
      <i/>
      <sz val="10"/>
      <name val="UTM Avo"/>
      <family val="1"/>
    </font>
    <font>
      <sz val="10"/>
      <name val="Arial"/>
      <family val="2"/>
      <charset val="163"/>
    </font>
    <font>
      <sz val="11"/>
      <name val="Arial Narrow"/>
      <family val="2"/>
    </font>
    <font>
      <b/>
      <sz val="11"/>
      <name val="UTM Avo"/>
      <family val="1"/>
    </font>
    <font>
      <sz val="11"/>
      <color theme="1"/>
      <name val="UTM Avo"/>
      <family val="1"/>
    </font>
    <font>
      <sz val="11"/>
      <name val="UTM Avo"/>
      <family val="1"/>
    </font>
    <font>
      <sz val="12"/>
      <name val="宋体"/>
      <charset val="134"/>
    </font>
    <font>
      <sz val="10"/>
      <color theme="1"/>
      <name val=".VnArial"/>
      <family val="2"/>
    </font>
    <font>
      <sz val="10"/>
      <color rgb="FFC00000"/>
      <name val="UTM Avo"/>
      <family val="1"/>
    </font>
    <font>
      <b/>
      <sz val="15"/>
      <name val="UTM Avo"/>
      <family val="1"/>
    </font>
    <font>
      <b/>
      <i/>
      <sz val="9"/>
      <name val="UTM Avo"/>
      <family val="1"/>
    </font>
    <font>
      <i/>
      <sz val="10"/>
      <name val="UTM Avo"/>
      <family val="1"/>
    </font>
    <font>
      <b/>
      <sz val="14"/>
      <color theme="1"/>
      <name val="Times New Roman"/>
      <family val="1"/>
    </font>
    <font>
      <b/>
      <sz val="12"/>
      <color theme="1"/>
      <name val="Times New Roman"/>
      <family val="1"/>
    </font>
    <font>
      <sz val="12"/>
      <color theme="1"/>
      <name val="Times New Roman"/>
      <family val="1"/>
    </font>
    <font>
      <sz val="8"/>
      <name val="UTM Avo"/>
      <family val="1"/>
    </font>
    <font>
      <sz val="11"/>
      <color rgb="FFFF9933"/>
      <name val="Calibri"/>
      <family val="2"/>
      <scheme val="minor"/>
    </font>
    <font>
      <b/>
      <sz val="10"/>
      <color rgb="FFFF9933"/>
      <name val="UTM Avo"/>
      <family val="1"/>
    </font>
    <font>
      <sz val="10"/>
      <color rgb="FFFF9933"/>
      <name val="UTM Avo"/>
      <family val="1"/>
    </font>
    <font>
      <b/>
      <u/>
      <sz val="10"/>
      <color rgb="FFFF9933"/>
      <name val="UTM Avo"/>
      <family val="1"/>
    </font>
    <font>
      <sz val="10"/>
      <color rgb="FFFF9933"/>
      <name val="Arial"/>
      <family val="2"/>
    </font>
    <font>
      <sz val="10"/>
      <color rgb="FFFF9933"/>
      <name val="Times New Roman"/>
      <family val="1"/>
    </font>
    <font>
      <sz val="11"/>
      <color rgb="FFFF0000"/>
      <name val="Calibri"/>
      <family val="2"/>
      <scheme val="minor"/>
    </font>
    <font>
      <b/>
      <sz val="10"/>
      <color rgb="FFFF0000"/>
      <name val="UTM Avo"/>
      <family val="1"/>
    </font>
    <font>
      <sz val="10"/>
      <color rgb="FFFF0000"/>
      <name val="UTM Avo"/>
      <family val="1"/>
    </font>
    <font>
      <b/>
      <u/>
      <sz val="10"/>
      <color rgb="FFFF0000"/>
      <name val="UTM Avo"/>
      <family val="1"/>
    </font>
    <font>
      <sz val="10"/>
      <color rgb="FFFF0000"/>
      <name val="Times New Roman"/>
      <family val="1"/>
    </font>
    <font>
      <sz val="11"/>
      <color rgb="FF0070C0"/>
      <name val="Calibri"/>
      <family val="2"/>
      <scheme val="minor"/>
    </font>
    <font>
      <b/>
      <sz val="10"/>
      <color rgb="FF0070C0"/>
      <name val="UTM Avo"/>
      <family val="1"/>
    </font>
    <font>
      <sz val="10"/>
      <color rgb="FF0070C0"/>
      <name val="UTM Avo"/>
      <family val="1"/>
    </font>
    <font>
      <b/>
      <u/>
      <sz val="10"/>
      <color rgb="FF0070C0"/>
      <name val="UTM Avo"/>
      <family val="1"/>
    </font>
    <font>
      <sz val="10"/>
      <color rgb="FF0070C0"/>
      <name val="Times New Roman"/>
      <family val="1"/>
    </font>
    <font>
      <i/>
      <sz val="10"/>
      <color rgb="FF0070C0"/>
      <name val="UTM Avo"/>
      <family val="1"/>
    </font>
    <font>
      <sz val="10"/>
      <color theme="9" tint="-0.249977111117893"/>
      <name val="UTM Avo"/>
      <family val="1"/>
    </font>
    <font>
      <b/>
      <sz val="10"/>
      <color theme="9" tint="-0.249977111117893"/>
      <name val="UTM Avo"/>
      <family val="1"/>
    </font>
    <font>
      <b/>
      <sz val="9"/>
      <color theme="0"/>
      <name val="UTM Avo"/>
      <family val="1"/>
    </font>
    <font>
      <sz val="9"/>
      <color theme="0"/>
      <name val="UTM Avo"/>
      <family val="1"/>
    </font>
    <font>
      <b/>
      <sz val="9"/>
      <color rgb="FFFF0000"/>
      <name val="UTM Avo"/>
      <family val="1"/>
    </font>
    <font>
      <b/>
      <sz val="9"/>
      <color rgb="FFFF9933"/>
      <name val="UTM Avo"/>
      <family val="1"/>
    </font>
    <font>
      <sz val="9"/>
      <color theme="1"/>
      <name val="Calibri"/>
      <family val="2"/>
      <scheme val="minor"/>
    </font>
  </fonts>
  <fills count="13">
    <fill>
      <patternFill patternType="none"/>
    </fill>
    <fill>
      <patternFill patternType="gray125"/>
    </fill>
    <fill>
      <patternFill patternType="solid">
        <fgColor theme="0"/>
        <bgColor indexed="64"/>
      </patternFill>
    </fill>
    <fill>
      <patternFill patternType="solid">
        <fgColor theme="4" tint="0.79998168889431442"/>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rgb="FFFFC000"/>
        <bgColor indexed="64"/>
      </patternFill>
    </fill>
    <fill>
      <patternFill patternType="solid">
        <fgColor theme="0" tint="-0.34998626667073579"/>
        <bgColor indexed="64"/>
      </patternFill>
    </fill>
    <fill>
      <patternFill patternType="solid">
        <fgColor rgb="FFC00000"/>
        <bgColor indexed="64"/>
      </patternFill>
    </fill>
    <fill>
      <patternFill patternType="solid">
        <fgColor theme="0" tint="-0.14999847407452621"/>
        <bgColor indexed="64"/>
      </patternFill>
    </fill>
    <fill>
      <patternFill patternType="solid">
        <fgColor theme="8" tint="0.79998168889431442"/>
        <bgColor indexed="64"/>
      </patternFill>
    </fill>
    <fill>
      <patternFill patternType="solid">
        <fgColor rgb="FFFFFF00"/>
        <bgColor indexed="64"/>
      </patternFill>
    </fill>
    <fill>
      <patternFill patternType="solid">
        <fgColor theme="7" tint="0.79998168889431442"/>
        <bgColor indexed="64"/>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34998626667073579"/>
      </left>
      <right/>
      <top/>
      <bottom/>
      <diagonal/>
    </border>
    <border>
      <left style="thin">
        <color theme="0" tint="-0.34998626667073579"/>
      </left>
      <right/>
      <top/>
      <bottom style="thin">
        <color theme="0" tint="-0.34998626667073579"/>
      </bottom>
      <diagonal/>
    </border>
    <border>
      <left/>
      <right/>
      <top/>
      <bottom style="thin">
        <color theme="0" tint="-0.34998626667073579"/>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top/>
      <bottom style="thin">
        <color indexed="64"/>
      </bottom>
      <diagonal/>
    </border>
    <border>
      <left/>
      <right/>
      <top style="thin">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bottom style="thin">
        <color indexed="64"/>
      </bottom>
      <diagonal/>
    </border>
    <border>
      <left style="thin">
        <color indexed="64"/>
      </left>
      <right/>
      <top/>
      <bottom style="thin">
        <color indexed="64"/>
      </bottom>
      <diagonal/>
    </border>
  </borders>
  <cellStyleXfs count="14">
    <xf numFmtId="0" fontId="0" fillId="0" borderId="0"/>
    <xf numFmtId="0" fontId="2" fillId="0" borderId="0"/>
    <xf numFmtId="0" fontId="1" fillId="0" borderId="0"/>
    <xf numFmtId="0" fontId="2" fillId="0" borderId="0"/>
    <xf numFmtId="165" fontId="7" fillId="0" borderId="0" applyFont="0" applyFill="0" applyBorder="0" applyAlignment="0" applyProtection="0"/>
    <xf numFmtId="0" fontId="2" fillId="0" borderId="0" applyFont="0" applyFill="0" applyBorder="0" applyAlignment="0" applyProtection="0"/>
    <xf numFmtId="9" fontId="7" fillId="0" borderId="0" applyFont="0" applyFill="0" applyBorder="0" applyAlignment="0" applyProtection="0"/>
    <xf numFmtId="0" fontId="29" fillId="0" borderId="0"/>
    <xf numFmtId="0" fontId="34" fillId="0" borderId="0">
      <alignment vertical="center"/>
    </xf>
    <xf numFmtId="0" fontId="34" fillId="0" borderId="0">
      <alignment vertical="center"/>
    </xf>
    <xf numFmtId="0" fontId="34" fillId="0" borderId="0">
      <alignment vertical="center"/>
    </xf>
    <xf numFmtId="0" fontId="34" fillId="0" borderId="0">
      <alignment vertical="center"/>
    </xf>
    <xf numFmtId="0" fontId="35" fillId="0" borderId="0"/>
    <xf numFmtId="164" fontId="35" fillId="0" borderId="0" applyFont="0" applyFill="0" applyBorder="0" applyAlignment="0" applyProtection="0"/>
  </cellStyleXfs>
  <cellXfs count="483">
    <xf numFmtId="0" fontId="0" fillId="0" borderId="0" xfId="0"/>
    <xf numFmtId="0" fontId="3" fillId="0" borderId="0" xfId="0" applyFont="1" applyAlignment="1">
      <alignment vertical="center"/>
    </xf>
    <xf numFmtId="0" fontId="0" fillId="0" borderId="0" xfId="0" applyAlignment="1">
      <alignment vertical="center"/>
    </xf>
    <xf numFmtId="0" fontId="6" fillId="0" borderId="0" xfId="0" applyFont="1" applyAlignment="1">
      <alignment vertical="center" wrapText="1"/>
    </xf>
    <xf numFmtId="0" fontId="6" fillId="0" borderId="6" xfId="0" applyFont="1" applyBorder="1" applyAlignment="1">
      <alignment vertical="center" wrapText="1"/>
    </xf>
    <xf numFmtId="0" fontId="4" fillId="0" borderId="0" xfId="0" applyFont="1" applyAlignment="1">
      <alignment vertical="center" wrapText="1"/>
    </xf>
    <xf numFmtId="0" fontId="4" fillId="0" borderId="0" xfId="0" applyFont="1" applyAlignment="1">
      <alignment vertical="center"/>
    </xf>
    <xf numFmtId="0" fontId="4" fillId="0" borderId="6" xfId="0" applyFont="1" applyBorder="1" applyAlignment="1">
      <alignment vertical="center" wrapText="1"/>
    </xf>
    <xf numFmtId="0" fontId="4" fillId="0" borderId="0" xfId="0" applyFont="1" applyBorder="1" applyAlignment="1">
      <alignment vertical="center" wrapText="1"/>
    </xf>
    <xf numFmtId="0" fontId="0" fillId="0" borderId="0" xfId="0" applyAlignment="1">
      <alignment vertical="center" wrapText="1"/>
    </xf>
    <xf numFmtId="0" fontId="10" fillId="0" borderId="0" xfId="1" applyFont="1"/>
    <xf numFmtId="0" fontId="2" fillId="0" borderId="0" xfId="0" applyFont="1"/>
    <xf numFmtId="0" fontId="10" fillId="0" borderId="0" xfId="0" applyFont="1"/>
    <xf numFmtId="0" fontId="16" fillId="0" borderId="0" xfId="0" applyFont="1" applyAlignment="1">
      <alignment vertical="center"/>
    </xf>
    <xf numFmtId="0" fontId="19" fillId="0" borderId="0" xfId="0" applyFont="1"/>
    <xf numFmtId="166" fontId="21" fillId="0" borderId="0" xfId="4" applyNumberFormat="1" applyFont="1" applyAlignment="1">
      <alignment vertical="center"/>
    </xf>
    <xf numFmtId="0" fontId="2" fillId="0" borderId="0" xfId="0" applyFont="1" applyAlignment="1">
      <alignment vertical="center"/>
    </xf>
    <xf numFmtId="0" fontId="17" fillId="0" borderId="0" xfId="0" applyFont="1" applyAlignment="1">
      <alignment vertical="center"/>
    </xf>
    <xf numFmtId="0" fontId="2" fillId="0" borderId="0" xfId="0" applyFont="1" applyFill="1"/>
    <xf numFmtId="0" fontId="2" fillId="0" borderId="0" xfId="0" applyFont="1" applyFill="1" applyAlignment="1">
      <alignment vertical="center"/>
    </xf>
    <xf numFmtId="0" fontId="0" fillId="0" borderId="0" xfId="0" applyFont="1"/>
    <xf numFmtId="0" fontId="15" fillId="0" borderId="0" xfId="0" applyFont="1"/>
    <xf numFmtId="0" fontId="11" fillId="0" borderId="0" xfId="1" applyFont="1"/>
    <xf numFmtId="0" fontId="2" fillId="0" borderId="0" xfId="0" applyFont="1" applyBorder="1"/>
    <xf numFmtId="0" fontId="19" fillId="0" borderId="0" xfId="0" applyFont="1" applyBorder="1"/>
    <xf numFmtId="0" fontId="16" fillId="0" borderId="0" xfId="0" applyFont="1"/>
    <xf numFmtId="0" fontId="12" fillId="0" borderId="0" xfId="0" applyFont="1" applyBorder="1" applyAlignment="1"/>
    <xf numFmtId="0" fontId="0" fillId="0" borderId="0" xfId="0" applyFill="1"/>
    <xf numFmtId="166" fontId="21" fillId="0" borderId="0" xfId="4" applyNumberFormat="1" applyFont="1" applyBorder="1" applyAlignment="1">
      <alignment vertical="center"/>
    </xf>
    <xf numFmtId="0" fontId="0" fillId="0" borderId="0" xfId="0" applyBorder="1"/>
    <xf numFmtId="0" fontId="10" fillId="0" borderId="0" xfId="0" applyFont="1" applyBorder="1"/>
    <xf numFmtId="166" fontId="22" fillId="0" borderId="0" xfId="4" applyNumberFormat="1" applyFont="1" applyBorder="1" applyAlignment="1">
      <alignment vertical="center"/>
    </xf>
    <xf numFmtId="0" fontId="10" fillId="0" borderId="0" xfId="1" applyFont="1" applyBorder="1"/>
    <xf numFmtId="0" fontId="11" fillId="0" borderId="0" xfId="1" applyFont="1" applyBorder="1"/>
    <xf numFmtId="0" fontId="0" fillId="0" borderId="0" xfId="0" applyFont="1" applyBorder="1"/>
    <xf numFmtId="0" fontId="15" fillId="0" borderId="0" xfId="0" applyFont="1" applyBorder="1"/>
    <xf numFmtId="0" fontId="2" fillId="0" borderId="0" xfId="0" applyFont="1" applyBorder="1" applyAlignment="1">
      <alignment vertical="center"/>
    </xf>
    <xf numFmtId="0" fontId="16" fillId="0" borderId="0" xfId="0" applyFont="1" applyBorder="1" applyAlignment="1">
      <alignment vertical="center"/>
    </xf>
    <xf numFmtId="0" fontId="16" fillId="0" borderId="0" xfId="0" applyFont="1" applyBorder="1"/>
    <xf numFmtId="166" fontId="20" fillId="0" borderId="0" xfId="0" applyNumberFormat="1" applyFont="1" applyBorder="1" applyAlignment="1">
      <alignment horizontal="center" vertical="center"/>
    </xf>
    <xf numFmtId="166" fontId="20" fillId="0" borderId="0" xfId="0" applyNumberFormat="1" applyFont="1" applyFill="1" applyBorder="1" applyAlignment="1">
      <alignment horizontal="center" vertical="center"/>
    </xf>
    <xf numFmtId="0" fontId="0" fillId="0" borderId="0" xfId="0" applyFill="1" applyBorder="1"/>
    <xf numFmtId="0" fontId="10" fillId="0" borderId="0" xfId="0" applyFont="1" applyFill="1" applyBorder="1"/>
    <xf numFmtId="166" fontId="21" fillId="0" borderId="0" xfId="4" applyNumberFormat="1" applyFont="1" applyFill="1" applyBorder="1" applyAlignment="1">
      <alignment vertical="center"/>
    </xf>
    <xf numFmtId="9" fontId="13" fillId="0" borderId="0" xfId="6" applyFont="1" applyFill="1" applyBorder="1" applyAlignment="1">
      <alignment vertical="center"/>
    </xf>
    <xf numFmtId="0" fontId="10" fillId="0" borderId="0" xfId="1" applyFont="1" applyFill="1" applyBorder="1"/>
    <xf numFmtId="0" fontId="12" fillId="0" borderId="0" xfId="1" applyFont="1" applyFill="1" applyBorder="1" applyAlignment="1">
      <alignment vertical="center"/>
    </xf>
    <xf numFmtId="166" fontId="10" fillId="0" borderId="0" xfId="4" applyNumberFormat="1" applyFont="1" applyFill="1" applyBorder="1" applyAlignment="1">
      <alignment vertical="center"/>
    </xf>
    <xf numFmtId="0" fontId="11" fillId="0" borderId="0" xfId="1" applyFont="1" applyFill="1" applyBorder="1"/>
    <xf numFmtId="0" fontId="2" fillId="0" borderId="0" xfId="0" applyFont="1" applyFill="1" applyBorder="1"/>
    <xf numFmtId="166" fontId="2" fillId="0" borderId="0" xfId="0" applyNumberFormat="1" applyFont="1" applyFill="1" applyBorder="1"/>
    <xf numFmtId="0" fontId="0" fillId="0" borderId="0" xfId="0" applyFont="1" applyFill="1" applyBorder="1"/>
    <xf numFmtId="166" fontId="20" fillId="0" borderId="0" xfId="4" applyNumberFormat="1" applyFont="1" applyFill="1" applyBorder="1" applyAlignment="1">
      <alignment horizontal="center" vertical="center"/>
    </xf>
    <xf numFmtId="166" fontId="20" fillId="0" borderId="0" xfId="4" applyNumberFormat="1" applyFont="1" applyFill="1" applyBorder="1"/>
    <xf numFmtId="0" fontId="15" fillId="0" borderId="0" xfId="0" applyFont="1" applyFill="1" applyBorder="1"/>
    <xf numFmtId="0" fontId="2" fillId="0" borderId="0" xfId="0" applyFont="1" applyFill="1" applyBorder="1" applyAlignment="1">
      <alignment vertical="center"/>
    </xf>
    <xf numFmtId="166" fontId="14" fillId="0" borderId="0" xfId="4" applyNumberFormat="1" applyFont="1" applyFill="1" applyBorder="1" applyAlignment="1">
      <alignment horizontal="center" vertical="center"/>
    </xf>
    <xf numFmtId="166" fontId="14" fillId="0" borderId="0" xfId="4" applyNumberFormat="1" applyFont="1" applyFill="1" applyBorder="1" applyAlignment="1">
      <alignment vertical="center"/>
    </xf>
    <xf numFmtId="0" fontId="16" fillId="0" borderId="0" xfId="0" applyFont="1" applyFill="1" applyBorder="1" applyAlignment="1">
      <alignment horizontal="center" vertical="center"/>
    </xf>
    <xf numFmtId="166" fontId="14" fillId="0" borderId="0" xfId="4" applyNumberFormat="1" applyFont="1" applyFill="1" applyBorder="1" applyAlignment="1">
      <alignment horizontal="center" vertical="center" wrapText="1"/>
    </xf>
    <xf numFmtId="0" fontId="19" fillId="0" borderId="0" xfId="0" applyFont="1" applyFill="1" applyBorder="1"/>
    <xf numFmtId="0" fontId="16" fillId="0" borderId="0" xfId="0" applyFont="1" applyFill="1" applyBorder="1"/>
    <xf numFmtId="166" fontId="18" fillId="0" borderId="0" xfId="0" applyNumberFormat="1" applyFont="1" applyFill="1" applyBorder="1" applyAlignment="1">
      <alignment horizontal="center" vertical="center"/>
    </xf>
    <xf numFmtId="0" fontId="12" fillId="0" borderId="0" xfId="0" applyFont="1" applyFill="1" applyBorder="1" applyAlignment="1"/>
    <xf numFmtId="0" fontId="23" fillId="0" borderId="1" xfId="2"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1" xfId="1" applyFont="1" applyFill="1" applyBorder="1" applyAlignment="1">
      <alignment horizontal="center" vertical="center"/>
    </xf>
    <xf numFmtId="0" fontId="8" fillId="0" borderId="1" xfId="2" applyFont="1" applyFill="1" applyBorder="1" applyAlignment="1">
      <alignment horizontal="center" vertical="center" wrapText="1"/>
    </xf>
    <xf numFmtId="0" fontId="8" fillId="0" borderId="1" xfId="0" applyFont="1" applyFill="1" applyBorder="1" applyAlignment="1">
      <alignment horizontal="center" vertical="center" wrapText="1"/>
    </xf>
    <xf numFmtId="0" fontId="24" fillId="0" borderId="1" xfId="0" applyFont="1" applyFill="1" applyBorder="1" applyAlignment="1">
      <alignment vertical="center" wrapText="1"/>
    </xf>
    <xf numFmtId="166" fontId="21" fillId="0" borderId="0" xfId="4" applyNumberFormat="1" applyFont="1" applyFill="1" applyBorder="1" applyAlignment="1">
      <alignment horizontal="center" vertical="center"/>
    </xf>
    <xf numFmtId="166" fontId="21" fillId="0" borderId="0" xfId="4" applyNumberFormat="1" applyFont="1" applyFill="1" applyBorder="1" applyAlignment="1">
      <alignment horizontal="center" vertical="center"/>
    </xf>
    <xf numFmtId="166" fontId="21" fillId="0" borderId="0" xfId="4" applyNumberFormat="1" applyFont="1" applyFill="1" applyBorder="1" applyAlignment="1">
      <alignment horizontal="center" vertical="center"/>
    </xf>
    <xf numFmtId="0" fontId="8" fillId="0" borderId="1" xfId="0" applyFont="1" applyFill="1" applyBorder="1" applyAlignment="1">
      <alignment horizontal="center" vertical="center"/>
    </xf>
    <xf numFmtId="0" fontId="24" fillId="0" borderId="1" xfId="0" applyFont="1" applyFill="1" applyBorder="1" applyAlignment="1">
      <alignment horizontal="left" vertical="center" wrapText="1"/>
    </xf>
    <xf numFmtId="0" fontId="2" fillId="0" borderId="1" xfId="0" applyFont="1" applyFill="1" applyBorder="1" applyAlignment="1">
      <alignment horizontal="center"/>
    </xf>
    <xf numFmtId="166" fontId="8" fillId="0" borderId="1" xfId="0" applyNumberFormat="1" applyFont="1" applyFill="1" applyBorder="1" applyAlignment="1">
      <alignment horizontal="right" vertical="center"/>
    </xf>
    <xf numFmtId="0" fontId="23" fillId="0" borderId="1" xfId="0" applyFont="1" applyFill="1" applyBorder="1" applyAlignment="1">
      <alignment horizontal="left" vertical="center" wrapText="1"/>
    </xf>
    <xf numFmtId="0" fontId="23" fillId="0" borderId="1" xfId="0" applyFont="1" applyFill="1" applyBorder="1" applyAlignment="1">
      <alignment horizontal="center" vertical="center"/>
    </xf>
    <xf numFmtId="0" fontId="9" fillId="0" borderId="0" xfId="0" applyFont="1" applyFill="1"/>
    <xf numFmtId="0" fontId="9" fillId="0" borderId="0" xfId="0" applyFont="1"/>
    <xf numFmtId="0" fontId="8" fillId="0" borderId="1" xfId="2" applyFont="1" applyFill="1" applyBorder="1" applyAlignment="1">
      <alignment vertical="center" wrapText="1"/>
    </xf>
    <xf numFmtId="0" fontId="32" fillId="0" borderId="0" xfId="0" applyFont="1" applyFill="1"/>
    <xf numFmtId="3" fontId="8" fillId="0" borderId="1" xfId="0" applyNumberFormat="1" applyFont="1" applyFill="1" applyBorder="1" applyAlignment="1">
      <alignment horizontal="center" vertical="center" wrapText="1"/>
    </xf>
    <xf numFmtId="0" fontId="0" fillId="2" borderId="0" xfId="0" applyFill="1" applyBorder="1"/>
    <xf numFmtId="0" fontId="0" fillId="2" borderId="0" xfId="0" applyFill="1"/>
    <xf numFmtId="0" fontId="2" fillId="0" borderId="0" xfId="0" applyFont="1" applyFill="1" applyBorder="1" applyAlignment="1">
      <alignment vertical="center" wrapText="1"/>
    </xf>
    <xf numFmtId="0" fontId="24" fillId="0" borderId="2" xfId="0" applyFont="1" applyFill="1" applyBorder="1" applyAlignment="1">
      <alignment vertical="center" wrapText="1"/>
    </xf>
    <xf numFmtId="0" fontId="23" fillId="0" borderId="2" xfId="0" applyFont="1" applyFill="1" applyBorder="1" applyAlignment="1">
      <alignment vertical="center" wrapText="1"/>
    </xf>
    <xf numFmtId="166" fontId="8" fillId="0" borderId="1" xfId="4" applyNumberFormat="1" applyFont="1" applyFill="1" applyBorder="1" applyAlignment="1">
      <alignment horizontal="center" vertical="center"/>
    </xf>
    <xf numFmtId="0" fontId="23" fillId="0" borderId="1" xfId="0" applyFont="1" applyFill="1" applyBorder="1" applyAlignment="1">
      <alignment vertical="center" wrapText="1"/>
    </xf>
    <xf numFmtId="0" fontId="23" fillId="0" borderId="1" xfId="1" applyFont="1" applyFill="1" applyBorder="1" applyAlignment="1">
      <alignment horizontal="center" vertical="center" wrapText="1"/>
    </xf>
    <xf numFmtId="0" fontId="0" fillId="0" borderId="0" xfId="0" applyFont="1" applyFill="1"/>
    <xf numFmtId="0" fontId="23" fillId="0" borderId="5" xfId="1" applyFont="1" applyFill="1" applyBorder="1" applyAlignment="1">
      <alignment horizontal="center" vertical="center" wrapText="1"/>
    </xf>
    <xf numFmtId="0" fontId="33" fillId="0" borderId="0" xfId="0" applyFont="1" applyFill="1" applyBorder="1" applyAlignment="1">
      <alignment vertical="center" wrapText="1"/>
    </xf>
    <xf numFmtId="0" fontId="2" fillId="0" borderId="0" xfId="0" applyFont="1" applyAlignment="1">
      <alignment vertical="center" wrapText="1"/>
    </xf>
    <xf numFmtId="0" fontId="23" fillId="0" borderId="2" xfId="0" applyFont="1" applyFill="1" applyBorder="1"/>
    <xf numFmtId="0" fontId="23" fillId="0" borderId="1" xfId="0" applyFont="1" applyFill="1" applyBorder="1"/>
    <xf numFmtId="0" fontId="8" fillId="0" borderId="5" xfId="1" applyFont="1" applyFill="1" applyBorder="1" applyAlignment="1">
      <alignment horizontal="center" vertical="center" wrapText="1"/>
    </xf>
    <xf numFmtId="0" fontId="23" fillId="0" borderId="2" xfId="0" applyFont="1" applyFill="1" applyBorder="1" applyAlignment="1">
      <alignment horizontal="center" vertical="center" wrapText="1"/>
    </xf>
    <xf numFmtId="0" fontId="23" fillId="0" borderId="5" xfId="0" applyFont="1" applyFill="1" applyBorder="1" applyAlignment="1">
      <alignment horizontal="center" vertical="center" wrapText="1"/>
    </xf>
    <xf numFmtId="0" fontId="8" fillId="0" borderId="2" xfId="0" applyFont="1" applyFill="1" applyBorder="1" applyAlignment="1">
      <alignment horizontal="center" vertical="center" wrapText="1"/>
    </xf>
    <xf numFmtId="0" fontId="8" fillId="0" borderId="5" xfId="0" applyFont="1" applyFill="1" applyBorder="1" applyAlignment="1">
      <alignment horizontal="center" vertical="center" wrapText="1"/>
    </xf>
    <xf numFmtId="0" fontId="23" fillId="0" borderId="2" xfId="0" applyFont="1" applyFill="1" applyBorder="1" applyAlignment="1">
      <alignment horizontal="center" vertical="center"/>
    </xf>
    <xf numFmtId="0" fontId="23" fillId="0" borderId="5" xfId="0" applyFont="1" applyFill="1" applyBorder="1" applyAlignment="1">
      <alignment horizontal="center"/>
    </xf>
    <xf numFmtId="0" fontId="8" fillId="0" borderId="1" xfId="1" applyFont="1" applyFill="1" applyBorder="1" applyAlignment="1">
      <alignment horizontal="center" vertical="center" wrapText="1"/>
    </xf>
    <xf numFmtId="0" fontId="8" fillId="0" borderId="1" xfId="0" applyFont="1" applyFill="1" applyBorder="1" applyAlignment="1">
      <alignment horizontal="left" vertical="center" wrapText="1"/>
    </xf>
    <xf numFmtId="0" fontId="23" fillId="0" borderId="1" xfId="1" applyFont="1" applyFill="1" applyBorder="1" applyAlignment="1">
      <alignment horizontal="left" vertical="center" wrapText="1"/>
    </xf>
    <xf numFmtId="0" fontId="31" fillId="0" borderId="1" xfId="0" applyFont="1" applyFill="1" applyBorder="1" applyAlignment="1">
      <alignment horizontal="center" vertical="center"/>
    </xf>
    <xf numFmtId="0" fontId="23" fillId="0" borderId="1" xfId="0" applyFont="1" applyFill="1" applyBorder="1" applyAlignment="1"/>
    <xf numFmtId="0" fontId="23" fillId="0" borderId="1" xfId="0" applyFont="1" applyFill="1" applyBorder="1" applyAlignment="1">
      <alignment horizontal="center"/>
    </xf>
    <xf numFmtId="0" fontId="23" fillId="0" borderId="10" xfId="0" applyFont="1" applyFill="1" applyBorder="1" applyAlignment="1">
      <alignment horizontal="center"/>
    </xf>
    <xf numFmtId="0" fontId="23" fillId="0" borderId="1" xfId="1" applyFont="1" applyFill="1" applyBorder="1" applyAlignment="1">
      <alignment vertical="center" wrapText="1"/>
    </xf>
    <xf numFmtId="3" fontId="8" fillId="0" borderId="3" xfId="0" applyNumberFormat="1" applyFont="1" applyFill="1" applyBorder="1" applyAlignment="1">
      <alignment horizontal="center" vertical="center" wrapText="1"/>
    </xf>
    <xf numFmtId="0" fontId="23" fillId="0" borderId="1" xfId="2" applyFont="1" applyFill="1" applyBorder="1" applyAlignment="1">
      <alignment horizontal="left" vertical="center" wrapText="1"/>
    </xf>
    <xf numFmtId="0" fontId="8" fillId="0" borderId="1" xfId="1" applyFont="1" applyFill="1" applyBorder="1" applyAlignment="1">
      <alignment horizontal="center" vertical="center"/>
    </xf>
    <xf numFmtId="0" fontId="10" fillId="0" borderId="1" xfId="2" applyFont="1" applyFill="1" applyBorder="1" applyAlignment="1">
      <alignment horizontal="center" vertical="center" wrapText="1"/>
    </xf>
    <xf numFmtId="166" fontId="8" fillId="0" borderId="1" xfId="4" applyNumberFormat="1" applyFont="1" applyFill="1" applyBorder="1" applyAlignment="1">
      <alignment horizontal="right" vertical="center" wrapText="1"/>
    </xf>
    <xf numFmtId="0" fontId="8" fillId="0" borderId="2" xfId="1" applyFont="1" applyFill="1" applyBorder="1" applyAlignment="1">
      <alignment vertical="center"/>
    </xf>
    <xf numFmtId="166" fontId="8" fillId="0" borderId="1" xfId="5" applyNumberFormat="1" applyFont="1" applyFill="1" applyBorder="1" applyAlignment="1">
      <alignment horizontal="center" vertical="center" wrapText="1"/>
    </xf>
    <xf numFmtId="0" fontId="23" fillId="0" borderId="1" xfId="1" applyFont="1" applyFill="1" applyBorder="1" applyAlignment="1">
      <alignment horizontal="center"/>
    </xf>
    <xf numFmtId="0" fontId="23" fillId="0" borderId="1" xfId="1" applyFont="1" applyFill="1" applyBorder="1"/>
    <xf numFmtId="167" fontId="23" fillId="0" borderId="1" xfId="0" applyNumberFormat="1" applyFont="1" applyFill="1" applyBorder="1" applyAlignment="1">
      <alignment horizontal="center" vertical="center" wrapText="1"/>
    </xf>
    <xf numFmtId="0" fontId="8" fillId="0" borderId="2" xfId="1" applyFont="1" applyFill="1" applyBorder="1" applyAlignment="1">
      <alignment horizontal="center" vertical="center" wrapText="1"/>
    </xf>
    <xf numFmtId="0" fontId="23" fillId="0" borderId="0" xfId="0" applyFont="1" applyFill="1" applyBorder="1" applyAlignment="1">
      <alignment horizontal="left" vertical="center" wrapText="1"/>
    </xf>
    <xf numFmtId="166" fontId="8" fillId="0" borderId="2" xfId="4" applyNumberFormat="1" applyFont="1" applyFill="1" applyBorder="1" applyAlignment="1">
      <alignment horizontal="center" vertical="center"/>
    </xf>
    <xf numFmtId="0" fontId="8" fillId="0" borderId="10" xfId="0" applyFont="1" applyFill="1" applyBorder="1" applyAlignment="1">
      <alignment vertical="center"/>
    </xf>
    <xf numFmtId="0" fontId="23" fillId="0" borderId="3" xfId="0" applyFont="1" applyFill="1" applyBorder="1" applyAlignment="1">
      <alignment horizontal="center" vertical="center"/>
    </xf>
    <xf numFmtId="0" fontId="8" fillId="0" borderId="2" xfId="0" applyFont="1" applyFill="1" applyBorder="1" applyAlignment="1">
      <alignment horizontal="left" vertical="center" wrapText="1"/>
    </xf>
    <xf numFmtId="0" fontId="8" fillId="0" borderId="1" xfId="0" applyFont="1" applyFill="1" applyBorder="1" applyAlignment="1">
      <alignment horizontal="center"/>
    </xf>
    <xf numFmtId="0" fontId="23" fillId="0" borderId="2" xfId="0" applyFont="1" applyFill="1" applyBorder="1" applyAlignment="1">
      <alignment vertical="center"/>
    </xf>
    <xf numFmtId="0" fontId="27" fillId="0" borderId="0" xfId="0" applyFont="1" applyFill="1" applyAlignment="1">
      <alignment horizontal="center"/>
    </xf>
    <xf numFmtId="0" fontId="26" fillId="0" borderId="0" xfId="0" applyFont="1" applyFill="1" applyAlignment="1">
      <alignment horizontal="center"/>
    </xf>
    <xf numFmtId="0" fontId="26" fillId="0" borderId="0" xfId="0" applyFont="1" applyFill="1" applyAlignment="1">
      <alignment horizontal="left"/>
    </xf>
    <xf numFmtId="0" fontId="26" fillId="0" borderId="0" xfId="0" applyFont="1" applyFill="1"/>
    <xf numFmtId="0" fontId="8" fillId="0" borderId="1" xfId="0" applyFont="1" applyFill="1" applyBorder="1"/>
    <xf numFmtId="0" fontId="17" fillId="0" borderId="0" xfId="0" applyFont="1" applyFill="1" applyAlignment="1">
      <alignment vertical="center"/>
    </xf>
    <xf numFmtId="0" fontId="23" fillId="0" borderId="11" xfId="0" applyFont="1" applyFill="1" applyBorder="1" applyAlignment="1">
      <alignment horizontal="left" vertical="center" wrapText="1"/>
    </xf>
    <xf numFmtId="0" fontId="8" fillId="0" borderId="1" xfId="1" applyFont="1" applyFill="1" applyBorder="1" applyAlignment="1">
      <alignment horizontal="center" vertical="center" wrapText="1"/>
    </xf>
    <xf numFmtId="0" fontId="8" fillId="0" borderId="11" xfId="0" applyFont="1" applyFill="1" applyBorder="1" applyAlignment="1">
      <alignment horizontal="center" vertical="center" wrapText="1"/>
    </xf>
    <xf numFmtId="0" fontId="23" fillId="0" borderId="1" xfId="0" applyFont="1" applyFill="1" applyBorder="1" applyAlignment="1">
      <alignment horizontal="center" vertical="center" wrapText="1"/>
    </xf>
    <xf numFmtId="0" fontId="8" fillId="0" borderId="1" xfId="0" applyFont="1" applyFill="1" applyBorder="1" applyAlignment="1">
      <alignment horizontal="center" vertical="center" wrapText="1"/>
    </xf>
    <xf numFmtId="0" fontId="8" fillId="0" borderId="1" xfId="0" applyFont="1" applyFill="1" applyBorder="1" applyAlignment="1">
      <alignment horizontal="center" vertical="center"/>
    </xf>
    <xf numFmtId="168" fontId="0" fillId="0" borderId="0" xfId="4" applyNumberFormat="1" applyFont="1" applyAlignment="1">
      <alignment vertical="center"/>
    </xf>
    <xf numFmtId="0" fontId="23" fillId="0" borderId="11" xfId="0" applyFont="1" applyFill="1" applyBorder="1" applyAlignment="1">
      <alignment horizontal="center" vertical="center" wrapText="1"/>
    </xf>
    <xf numFmtId="0" fontId="23" fillId="0" borderId="11" xfId="0" applyFont="1" applyFill="1" applyBorder="1" applyAlignment="1">
      <alignment horizontal="center" vertical="center"/>
    </xf>
    <xf numFmtId="0" fontId="2" fillId="0" borderId="1" xfId="0" applyFont="1" applyFill="1" applyBorder="1" applyAlignment="1">
      <alignment horizontal="center" vertical="center"/>
    </xf>
    <xf numFmtId="0" fontId="23" fillId="0" borderId="0" xfId="0" applyFont="1" applyFill="1" applyBorder="1" applyAlignment="1">
      <alignment horizontal="center" vertical="center" wrapText="1"/>
    </xf>
    <xf numFmtId="0" fontId="23" fillId="0" borderId="13" xfId="0" applyFont="1" applyFill="1" applyBorder="1" applyAlignment="1">
      <alignment horizontal="center" vertical="center"/>
    </xf>
    <xf numFmtId="0" fontId="23" fillId="0" borderId="12" xfId="0" applyFont="1" applyFill="1" applyBorder="1" applyAlignment="1">
      <alignment horizontal="center" vertical="center"/>
    </xf>
    <xf numFmtId="0" fontId="8" fillId="0" borderId="12" xfId="2" applyFont="1" applyFill="1" applyBorder="1" applyAlignment="1">
      <alignment horizontal="left" vertical="center" wrapText="1"/>
    </xf>
    <xf numFmtId="0" fontId="10" fillId="0" borderId="13" xfId="0" applyFont="1" applyFill="1" applyBorder="1"/>
    <xf numFmtId="0" fontId="10" fillId="0" borderId="12" xfId="0" applyFont="1" applyFill="1" applyBorder="1"/>
    <xf numFmtId="0" fontId="23" fillId="0" borderId="12" xfId="0" applyFont="1" applyFill="1" applyBorder="1" applyAlignment="1">
      <alignment horizontal="left" vertical="center" wrapText="1"/>
    </xf>
    <xf numFmtId="0" fontId="23" fillId="0" borderId="12" xfId="0" quotePrefix="1" applyFont="1" applyFill="1" applyBorder="1" applyAlignment="1">
      <alignment horizontal="left" vertical="center"/>
    </xf>
    <xf numFmtId="0" fontId="23" fillId="0" borderId="13" xfId="1" applyFont="1" applyFill="1" applyBorder="1" applyAlignment="1">
      <alignment horizontal="center" vertical="center"/>
    </xf>
    <xf numFmtId="0" fontId="23" fillId="0" borderId="12" xfId="1" applyFont="1" applyFill="1" applyBorder="1" applyAlignment="1">
      <alignment horizontal="center" vertical="center"/>
    </xf>
    <xf numFmtId="0" fontId="25" fillId="0" borderId="12" xfId="1" applyFont="1" applyFill="1" applyBorder="1" applyAlignment="1">
      <alignment horizontal="left" vertical="top" wrapText="1"/>
    </xf>
    <xf numFmtId="0" fontId="2" fillId="0" borderId="11" xfId="0" applyFont="1" applyFill="1" applyBorder="1"/>
    <xf numFmtId="0" fontId="2" fillId="0" borderId="13" xfId="0" applyFont="1" applyFill="1" applyBorder="1"/>
    <xf numFmtId="0" fontId="2" fillId="0" borderId="12" xfId="0" applyFont="1" applyFill="1" applyBorder="1"/>
    <xf numFmtId="0" fontId="2" fillId="0" borderId="0" xfId="0" applyFont="1" applyFill="1" applyBorder="1" applyAlignment="1">
      <alignment horizontal="center" vertical="center"/>
    </xf>
    <xf numFmtId="0" fontId="8" fillId="0" borderId="0" xfId="0" applyFont="1" applyFill="1" applyBorder="1" applyAlignment="1">
      <alignment horizontal="center" vertical="center" wrapText="1"/>
    </xf>
    <xf numFmtId="166" fontId="8" fillId="0" borderId="0" xfId="4" applyNumberFormat="1" applyFont="1" applyFill="1" applyBorder="1" applyAlignment="1">
      <alignment horizontal="center" vertical="center"/>
    </xf>
    <xf numFmtId="0" fontId="23" fillId="0" borderId="0" xfId="0" applyFont="1" applyFill="1" applyBorder="1" applyAlignment="1">
      <alignment horizontal="center" vertical="center"/>
    </xf>
    <xf numFmtId="0" fontId="8" fillId="0" borderId="12" xfId="0" applyFont="1" applyFill="1" applyBorder="1" applyAlignment="1">
      <alignment horizontal="left" vertical="top" wrapText="1"/>
    </xf>
    <xf numFmtId="0" fontId="23" fillId="0" borderId="13" xfId="0" applyFont="1" applyFill="1" applyBorder="1" applyAlignment="1">
      <alignment horizontal="center" vertical="center" wrapText="1"/>
    </xf>
    <xf numFmtId="0" fontId="25" fillId="0" borderId="12" xfId="0" applyFont="1" applyFill="1" applyBorder="1" applyAlignment="1">
      <alignment horizontal="left" vertical="center" wrapText="1"/>
    </xf>
    <xf numFmtId="0" fontId="23" fillId="0" borderId="12" xfId="0" applyFont="1" applyFill="1" applyBorder="1" applyAlignment="1">
      <alignment horizontal="center" vertical="center" wrapText="1"/>
    </xf>
    <xf numFmtId="0" fontId="25" fillId="0" borderId="0" xfId="0" applyFont="1" applyFill="1" applyBorder="1" applyAlignment="1">
      <alignment horizontal="left" vertical="center" wrapText="1"/>
    </xf>
    <xf numFmtId="166" fontId="8" fillId="0" borderId="11" xfId="4" applyNumberFormat="1" applyFont="1" applyFill="1" applyBorder="1" applyAlignment="1">
      <alignment horizontal="center" vertical="center" wrapText="1"/>
    </xf>
    <xf numFmtId="3" fontId="8" fillId="0" borderId="11" xfId="4" applyNumberFormat="1" applyFont="1" applyFill="1" applyBorder="1" applyAlignment="1">
      <alignment horizontal="center" vertical="center" wrapText="1"/>
    </xf>
    <xf numFmtId="0" fontId="23" fillId="0" borderId="11" xfId="0" applyFont="1" applyFill="1" applyBorder="1" applyAlignment="1">
      <alignment horizontal="center"/>
    </xf>
    <xf numFmtId="0" fontId="23" fillId="0" borderId="13" xfId="0" applyFont="1" applyFill="1" applyBorder="1" applyAlignment="1">
      <alignment vertical="center"/>
    </xf>
    <xf numFmtId="0" fontId="8" fillId="0" borderId="13" xfId="0" applyFont="1" applyFill="1" applyBorder="1" applyAlignment="1">
      <alignment horizontal="center" vertical="center" wrapText="1"/>
    </xf>
    <xf numFmtId="0" fontId="4" fillId="0" borderId="0" xfId="0" applyFont="1"/>
    <xf numFmtId="0" fontId="4" fillId="0" borderId="0" xfId="0" applyFont="1" applyAlignment="1">
      <alignment horizontal="center"/>
    </xf>
    <xf numFmtId="49" fontId="4" fillId="0" borderId="0" xfId="0" applyNumberFormat="1" applyFont="1" applyAlignment="1">
      <alignment horizontal="center"/>
    </xf>
    <xf numFmtId="0" fontId="40" fillId="0" borderId="0" xfId="0" applyFont="1" applyAlignment="1">
      <alignment vertical="center"/>
    </xf>
    <xf numFmtId="0" fontId="40" fillId="0" borderId="0" xfId="0" applyFont="1" applyAlignment="1">
      <alignment horizontal="center" vertical="center"/>
    </xf>
    <xf numFmtId="0" fontId="42" fillId="0" borderId="0" xfId="0" applyFont="1" applyAlignment="1">
      <alignment horizontal="center" vertical="center"/>
    </xf>
    <xf numFmtId="0" fontId="42" fillId="0" borderId="0" xfId="0" applyFont="1" applyAlignment="1">
      <alignment vertical="center"/>
    </xf>
    <xf numFmtId="0" fontId="41" fillId="0" borderId="0" xfId="0" applyFont="1" applyAlignment="1">
      <alignment vertical="center"/>
    </xf>
    <xf numFmtId="0" fontId="41" fillId="10" borderId="14" xfId="0" applyFont="1" applyFill="1" applyBorder="1" applyAlignment="1">
      <alignment horizontal="center" vertical="center"/>
    </xf>
    <xf numFmtId="0" fontId="41" fillId="10" borderId="15" xfId="0" applyFont="1" applyFill="1" applyBorder="1" applyAlignment="1">
      <alignment horizontal="center" vertical="center"/>
    </xf>
    <xf numFmtId="0" fontId="41" fillId="10" borderId="16" xfId="0" applyFont="1" applyFill="1" applyBorder="1" applyAlignment="1">
      <alignment horizontal="center" vertical="center"/>
    </xf>
    <xf numFmtId="0" fontId="42" fillId="0" borderId="17" xfId="0" applyFont="1" applyBorder="1" applyAlignment="1">
      <alignment horizontal="center" vertical="center"/>
    </xf>
    <xf numFmtId="0" fontId="42" fillId="0" borderId="1" xfId="0" applyFont="1" applyBorder="1" applyAlignment="1">
      <alignment vertical="center" wrapText="1"/>
    </xf>
    <xf numFmtId="49" fontId="42" fillId="0" borderId="18" xfId="0" applyNumberFormat="1" applyFont="1" applyBorder="1" applyAlignment="1">
      <alignment horizontal="center" vertical="center"/>
    </xf>
    <xf numFmtId="0" fontId="42" fillId="0" borderId="1" xfId="0" applyFont="1" applyBorder="1" applyAlignment="1">
      <alignment vertical="center"/>
    </xf>
    <xf numFmtId="0" fontId="41" fillId="0" borderId="17" xfId="0" applyFont="1" applyBorder="1" applyAlignment="1">
      <alignment horizontal="center" vertical="center"/>
    </xf>
    <xf numFmtId="0" fontId="41" fillId="0" borderId="1" xfId="0" applyFont="1" applyBorder="1" applyAlignment="1">
      <alignment vertical="center"/>
    </xf>
    <xf numFmtId="49" fontId="41" fillId="0" borderId="18" xfId="0" applyNumberFormat="1" applyFont="1" applyBorder="1" applyAlignment="1">
      <alignment horizontal="center" vertical="center"/>
    </xf>
    <xf numFmtId="0" fontId="42" fillId="0" borderId="19" xfId="0" applyFont="1" applyBorder="1" applyAlignment="1">
      <alignment horizontal="center" vertical="center"/>
    </xf>
    <xf numFmtId="0" fontId="42" fillId="0" borderId="20" xfId="0" applyFont="1" applyBorder="1" applyAlignment="1">
      <alignment vertical="center"/>
    </xf>
    <xf numFmtId="49" fontId="42" fillId="0" borderId="21" xfId="0" applyNumberFormat="1" applyFont="1" applyBorder="1" applyAlignment="1">
      <alignment horizontal="center" vertical="center"/>
    </xf>
    <xf numFmtId="166" fontId="8" fillId="0" borderId="2" xfId="4" applyNumberFormat="1" applyFont="1" applyFill="1" applyBorder="1" applyAlignment="1">
      <alignment horizontal="center" vertical="center" wrapText="1"/>
    </xf>
    <xf numFmtId="0" fontId="15" fillId="0" borderId="2" xfId="0" applyFont="1" applyFill="1" applyBorder="1" applyAlignment="1">
      <alignment horizontal="center"/>
    </xf>
    <xf numFmtId="0" fontId="8" fillId="0" borderId="2" xfId="0" applyFont="1" applyFill="1" applyBorder="1" applyAlignment="1">
      <alignment horizontal="center"/>
    </xf>
    <xf numFmtId="0" fontId="24" fillId="0" borderId="22" xfId="0" applyFont="1" applyFill="1" applyBorder="1" applyAlignment="1">
      <alignment horizontal="center" vertical="center" wrapText="1"/>
    </xf>
    <xf numFmtId="0" fontId="8" fillId="12" borderId="1" xfId="0" applyFont="1" applyFill="1" applyBorder="1" applyAlignment="1">
      <alignment horizontal="center" vertical="center"/>
    </xf>
    <xf numFmtId="0" fontId="23" fillId="0" borderId="2" xfId="0" applyFont="1" applyFill="1" applyBorder="1" applyAlignment="1">
      <alignment horizontal="center" vertical="center"/>
    </xf>
    <xf numFmtId="0" fontId="23" fillId="0" borderId="2" xfId="0" applyFont="1" applyFill="1" applyBorder="1" applyAlignment="1">
      <alignment horizontal="center" vertical="center" wrapText="1"/>
    </xf>
    <xf numFmtId="0" fontId="23" fillId="0" borderId="5" xfId="0" applyFont="1" applyFill="1" applyBorder="1" applyAlignment="1">
      <alignment horizontal="center" vertical="center" wrapText="1"/>
    </xf>
    <xf numFmtId="0" fontId="2" fillId="0" borderId="2" xfId="0" applyFont="1" applyFill="1" applyBorder="1" applyAlignment="1">
      <alignment horizontal="center" vertical="center"/>
    </xf>
    <xf numFmtId="0" fontId="2" fillId="0" borderId="4" xfId="0" applyFont="1" applyFill="1" applyBorder="1" applyAlignment="1">
      <alignment horizontal="center" vertical="center"/>
    </xf>
    <xf numFmtId="0" fontId="2" fillId="0" borderId="5" xfId="0" applyFont="1" applyFill="1" applyBorder="1" applyAlignment="1">
      <alignment horizontal="center" vertical="center"/>
    </xf>
    <xf numFmtId="0" fontId="23" fillId="0" borderId="5" xfId="1" applyFont="1" applyFill="1" applyBorder="1" applyAlignment="1">
      <alignment horizontal="center" vertical="center" wrapText="1"/>
    </xf>
    <xf numFmtId="0" fontId="23" fillId="0" borderId="1" xfId="0" applyFont="1" applyFill="1" applyBorder="1" applyAlignment="1">
      <alignment horizontal="center" vertical="center"/>
    </xf>
    <xf numFmtId="0" fontId="23" fillId="0" borderId="1" xfId="1" applyFont="1" applyFill="1" applyBorder="1" applyAlignment="1">
      <alignment horizontal="center" vertical="center" wrapText="1"/>
    </xf>
    <xf numFmtId="0" fontId="8" fillId="0" borderId="1" xfId="0" applyFont="1" applyFill="1" applyBorder="1" applyAlignment="1">
      <alignment horizontal="center" vertical="center" wrapText="1"/>
    </xf>
    <xf numFmtId="0" fontId="23" fillId="0" borderId="1" xfId="0" applyFont="1" applyFill="1" applyBorder="1" applyAlignment="1">
      <alignment horizontal="center" vertical="center" wrapText="1"/>
    </xf>
    <xf numFmtId="0" fontId="8" fillId="0" borderId="1" xfId="0" applyFont="1" applyFill="1" applyBorder="1" applyAlignment="1">
      <alignment horizontal="center" vertical="center" wrapText="1"/>
    </xf>
    <xf numFmtId="0" fontId="8" fillId="0" borderId="1" xfId="1" applyFont="1" applyFill="1" applyBorder="1" applyAlignment="1">
      <alignment horizontal="center" vertical="center" wrapText="1"/>
    </xf>
    <xf numFmtId="0" fontId="8" fillId="0" borderId="12" xfId="2" applyFont="1" applyFill="1" applyBorder="1" applyAlignment="1">
      <alignment horizontal="center" vertical="center" wrapText="1"/>
    </xf>
    <xf numFmtId="0" fontId="23" fillId="0" borderId="12" xfId="0" quotePrefix="1" applyFont="1" applyFill="1" applyBorder="1" applyAlignment="1">
      <alignment horizontal="center" vertical="center"/>
    </xf>
    <xf numFmtId="0" fontId="26" fillId="0" borderId="0" xfId="0" applyFont="1" applyFill="1" applyAlignment="1">
      <alignment horizontal="center" vertical="center"/>
    </xf>
    <xf numFmtId="0" fontId="25" fillId="0" borderId="12" xfId="1" applyFont="1" applyFill="1" applyBorder="1" applyAlignment="1">
      <alignment horizontal="center" vertical="center" wrapText="1"/>
    </xf>
    <xf numFmtId="0" fontId="8" fillId="0" borderId="2" xfId="0" applyFont="1" applyFill="1" applyBorder="1" applyAlignment="1">
      <alignment horizontal="center" vertical="center" wrapText="1"/>
    </xf>
    <xf numFmtId="0" fontId="8" fillId="0" borderId="5" xfId="0" applyFont="1" applyFill="1" applyBorder="1" applyAlignment="1">
      <alignment horizontal="center" vertical="center" wrapText="1"/>
    </xf>
    <xf numFmtId="0" fontId="8" fillId="0" borderId="1" xfId="0" applyFont="1" applyFill="1" applyBorder="1" applyAlignment="1">
      <alignment horizontal="center" vertical="center" wrapText="1"/>
    </xf>
    <xf numFmtId="0" fontId="33" fillId="0" borderId="0" xfId="0" applyFont="1" applyFill="1" applyBorder="1" applyAlignment="1">
      <alignment vertical="center"/>
    </xf>
    <xf numFmtId="0" fontId="25" fillId="0" borderId="13" xfId="0" applyFont="1" applyFill="1" applyBorder="1" applyAlignment="1">
      <alignment horizontal="left" vertical="center" wrapText="1"/>
    </xf>
    <xf numFmtId="0" fontId="23" fillId="0" borderId="0" xfId="0" applyFont="1" applyFill="1" applyBorder="1" applyAlignment="1">
      <alignment horizontal="left" vertical="center" wrapText="1"/>
    </xf>
    <xf numFmtId="0" fontId="23" fillId="0" borderId="2" xfId="0" applyFont="1" applyFill="1" applyBorder="1" applyAlignment="1">
      <alignment horizontal="center"/>
    </xf>
    <xf numFmtId="0" fontId="8" fillId="0" borderId="13" xfId="0" applyFont="1" applyFill="1" applyBorder="1" applyAlignment="1">
      <alignment horizontal="left" vertical="top" wrapText="1"/>
    </xf>
    <xf numFmtId="0" fontId="8" fillId="0" borderId="3" xfId="0" applyFont="1" applyFill="1" applyBorder="1" applyAlignment="1">
      <alignment horizontal="center" vertical="center" wrapText="1"/>
    </xf>
    <xf numFmtId="0" fontId="23" fillId="0" borderId="1" xfId="0" applyFont="1" applyFill="1" applyBorder="1" applyAlignment="1">
      <alignment horizontal="center"/>
    </xf>
    <xf numFmtId="0" fontId="8" fillId="0" borderId="11" xfId="0" applyFont="1" applyFill="1" applyBorder="1" applyAlignment="1">
      <alignment horizontal="left" vertical="center" wrapText="1"/>
    </xf>
    <xf numFmtId="0" fontId="2" fillId="0" borderId="1" xfId="0" applyFont="1" applyFill="1" applyBorder="1" applyAlignment="1">
      <alignment horizontal="center"/>
    </xf>
    <xf numFmtId="0" fontId="2" fillId="0" borderId="2" xfId="0" applyFont="1" applyFill="1" applyBorder="1" applyAlignment="1">
      <alignment horizontal="center"/>
    </xf>
    <xf numFmtId="0" fontId="8" fillId="0" borderId="1" xfId="0" applyFont="1" applyFill="1" applyBorder="1" applyAlignment="1">
      <alignment horizontal="center" vertical="center"/>
    </xf>
    <xf numFmtId="0" fontId="44" fillId="0" borderId="0" xfId="0" applyFont="1" applyFill="1" applyAlignment="1">
      <alignment horizontal="right"/>
    </xf>
    <xf numFmtId="0" fontId="44" fillId="0" borderId="0" xfId="0" applyFont="1" applyFill="1" applyAlignment="1">
      <alignment horizontal="center"/>
    </xf>
    <xf numFmtId="3" fontId="45" fillId="0" borderId="1" xfId="0" applyNumberFormat="1" applyFont="1" applyFill="1" applyBorder="1" applyAlignment="1">
      <alignment horizontal="right" vertical="center"/>
    </xf>
    <xf numFmtId="3" fontId="45" fillId="0" borderId="1" xfId="0" applyNumberFormat="1" applyFont="1" applyFill="1" applyBorder="1" applyAlignment="1">
      <alignment horizontal="center" vertical="center"/>
    </xf>
    <xf numFmtId="0" fontId="45" fillId="0" borderId="12" xfId="2" applyFont="1" applyFill="1" applyBorder="1" applyAlignment="1">
      <alignment horizontal="left" vertical="center" wrapText="1"/>
    </xf>
    <xf numFmtId="166" fontId="45" fillId="0" borderId="1" xfId="4" applyNumberFormat="1" applyFont="1" applyFill="1" applyBorder="1" applyAlignment="1">
      <alignment horizontal="right" vertical="center" wrapText="1"/>
    </xf>
    <xf numFmtId="3" fontId="45" fillId="0" borderId="1" xfId="4" applyNumberFormat="1" applyFont="1" applyFill="1" applyBorder="1" applyAlignment="1">
      <alignment horizontal="center" vertical="center" wrapText="1"/>
    </xf>
    <xf numFmtId="0" fontId="46" fillId="0" borderId="1" xfId="0" applyFont="1" applyFill="1" applyBorder="1" applyAlignment="1">
      <alignment horizontal="right"/>
    </xf>
    <xf numFmtId="166" fontId="45" fillId="0" borderId="1" xfId="4" applyNumberFormat="1" applyFont="1" applyFill="1" applyBorder="1" applyAlignment="1">
      <alignment horizontal="center" vertical="center" wrapText="1"/>
    </xf>
    <xf numFmtId="0" fontId="46" fillId="0" borderId="12" xfId="0" quotePrefix="1" applyFont="1" applyFill="1" applyBorder="1" applyAlignment="1">
      <alignment horizontal="left" vertical="center"/>
    </xf>
    <xf numFmtId="166" fontId="45" fillId="0" borderId="1" xfId="5" applyNumberFormat="1" applyFont="1" applyFill="1" applyBorder="1" applyAlignment="1">
      <alignment horizontal="right" vertical="center" wrapText="1"/>
    </xf>
    <xf numFmtId="166" fontId="45" fillId="0" borderId="1" xfId="5" applyNumberFormat="1" applyFont="1" applyFill="1" applyBorder="1" applyAlignment="1">
      <alignment horizontal="center" vertical="center" wrapText="1"/>
    </xf>
    <xf numFmtId="0" fontId="47" fillId="0" borderId="12" xfId="1" applyFont="1" applyFill="1" applyBorder="1" applyAlignment="1">
      <alignment horizontal="left" vertical="top" wrapText="1"/>
    </xf>
    <xf numFmtId="166" fontId="45" fillId="0" borderId="1" xfId="4" applyNumberFormat="1" applyFont="1" applyFill="1" applyBorder="1" applyAlignment="1">
      <alignment horizontal="center" vertical="center"/>
    </xf>
    <xf numFmtId="3" fontId="45" fillId="0" borderId="1" xfId="1" applyNumberFormat="1" applyFont="1" applyFill="1" applyBorder="1" applyAlignment="1">
      <alignment horizontal="right" vertical="center" wrapText="1"/>
    </xf>
    <xf numFmtId="166" fontId="45" fillId="0" borderId="1" xfId="4" applyNumberFormat="1" applyFont="1" applyFill="1" applyBorder="1" applyAlignment="1">
      <alignment horizontal="right" vertical="center"/>
    </xf>
    <xf numFmtId="168" fontId="45" fillId="0" borderId="1" xfId="4" applyNumberFormat="1" applyFont="1" applyFill="1" applyBorder="1" applyAlignment="1">
      <alignment horizontal="center" vertical="center" wrapText="1"/>
    </xf>
    <xf numFmtId="0" fontId="46" fillId="0" borderId="0" xfId="0" applyFont="1" applyFill="1" applyBorder="1" applyAlignment="1">
      <alignment horizontal="left" vertical="center" wrapText="1"/>
    </xf>
    <xf numFmtId="168" fontId="45" fillId="0" borderId="1" xfId="4" applyNumberFormat="1" applyFont="1" applyFill="1" applyBorder="1" applyAlignment="1">
      <alignment horizontal="right" vertical="center"/>
    </xf>
    <xf numFmtId="0" fontId="48" fillId="0" borderId="1" xfId="0" applyFont="1" applyFill="1" applyBorder="1"/>
    <xf numFmtId="0" fontId="48" fillId="0" borderId="1" xfId="0" applyFont="1" applyFill="1" applyBorder="1" applyAlignment="1">
      <alignment horizontal="center"/>
    </xf>
    <xf numFmtId="0" fontId="49" fillId="0" borderId="1" xfId="0" applyFont="1" applyFill="1" applyBorder="1"/>
    <xf numFmtId="0" fontId="49" fillId="0" borderId="1" xfId="0" applyFont="1" applyFill="1" applyBorder="1" applyAlignment="1">
      <alignment horizontal="center"/>
    </xf>
    <xf numFmtId="0" fontId="46" fillId="0" borderId="12" xfId="0" applyFont="1" applyFill="1" applyBorder="1" applyAlignment="1">
      <alignment horizontal="left" vertical="center" wrapText="1"/>
    </xf>
    <xf numFmtId="166" fontId="45" fillId="0" borderId="2" xfId="4" applyNumberFormat="1" applyFont="1" applyFill="1" applyBorder="1" applyAlignment="1">
      <alignment horizontal="right" vertical="center"/>
    </xf>
    <xf numFmtId="166" fontId="45" fillId="0" borderId="2" xfId="4" applyNumberFormat="1" applyFont="1" applyFill="1" applyBorder="1" applyAlignment="1">
      <alignment horizontal="center" vertical="center"/>
    </xf>
    <xf numFmtId="166" fontId="45" fillId="0" borderId="0" xfId="4" applyNumberFormat="1" applyFont="1" applyFill="1" applyBorder="1" applyAlignment="1">
      <alignment horizontal="center" vertical="center"/>
    </xf>
    <xf numFmtId="0" fontId="48" fillId="0" borderId="1" xfId="0" applyFont="1" applyFill="1" applyBorder="1" applyAlignment="1">
      <alignment horizontal="right"/>
    </xf>
    <xf numFmtId="0" fontId="45" fillId="0" borderId="12" xfId="0" applyFont="1" applyFill="1" applyBorder="1" applyAlignment="1">
      <alignment horizontal="left" vertical="top" wrapText="1"/>
    </xf>
    <xf numFmtId="0" fontId="46" fillId="0" borderId="1" xfId="0" applyFont="1" applyFill="1" applyBorder="1" applyAlignment="1">
      <alignment horizontal="center"/>
    </xf>
    <xf numFmtId="166" fontId="45" fillId="0" borderId="1" xfId="0" applyNumberFormat="1" applyFont="1" applyFill="1" applyBorder="1" applyAlignment="1">
      <alignment horizontal="right" vertical="center"/>
    </xf>
    <xf numFmtId="166" fontId="45" fillId="0" borderId="1" xfId="0" applyNumberFormat="1" applyFont="1" applyFill="1" applyBorder="1" applyAlignment="1">
      <alignment horizontal="center" vertical="center"/>
    </xf>
    <xf numFmtId="0" fontId="45" fillId="0" borderId="1" xfId="0" applyFont="1" applyFill="1" applyBorder="1" applyAlignment="1">
      <alignment horizontal="right"/>
    </xf>
    <xf numFmtId="0" fontId="45" fillId="0" borderId="1" xfId="0" applyFont="1" applyFill="1" applyBorder="1" applyAlignment="1">
      <alignment horizontal="center"/>
    </xf>
    <xf numFmtId="0" fontId="47" fillId="0" borderId="0" xfId="0" applyFont="1" applyFill="1" applyBorder="1" applyAlignment="1">
      <alignment horizontal="left" vertical="center" wrapText="1"/>
    </xf>
    <xf numFmtId="0" fontId="47" fillId="0" borderId="12" xfId="0" applyFont="1" applyFill="1" applyBorder="1" applyAlignment="1">
      <alignment horizontal="left" vertical="center" wrapText="1"/>
    </xf>
    <xf numFmtId="166" fontId="45" fillId="0" borderId="11" xfId="4" applyNumberFormat="1" applyFont="1" applyFill="1" applyBorder="1" applyAlignment="1">
      <alignment horizontal="center" vertical="center" wrapText="1"/>
    </xf>
    <xf numFmtId="3" fontId="45" fillId="0" borderId="11" xfId="4" applyNumberFormat="1" applyFont="1" applyFill="1" applyBorder="1" applyAlignment="1">
      <alignment horizontal="center" vertical="center" wrapText="1"/>
    </xf>
    <xf numFmtId="0" fontId="50" fillId="0" borderId="0" xfId="0" applyFont="1" applyFill="1" applyAlignment="1">
      <alignment horizontal="right"/>
    </xf>
    <xf numFmtId="3" fontId="51" fillId="0" borderId="1" xfId="0" applyNumberFormat="1" applyFont="1" applyFill="1" applyBorder="1" applyAlignment="1">
      <alignment horizontal="right" vertical="center"/>
    </xf>
    <xf numFmtId="0" fontId="52" fillId="0" borderId="1" xfId="0" applyFont="1" applyFill="1" applyBorder="1"/>
    <xf numFmtId="0" fontId="51" fillId="0" borderId="12" xfId="2" applyFont="1" applyFill="1" applyBorder="1" applyAlignment="1">
      <alignment horizontal="left" vertical="center" wrapText="1"/>
    </xf>
    <xf numFmtId="166" fontId="51" fillId="0" borderId="1" xfId="4" applyNumberFormat="1" applyFont="1" applyFill="1" applyBorder="1" applyAlignment="1">
      <alignment horizontal="right" vertical="center" wrapText="1"/>
    </xf>
    <xf numFmtId="0" fontId="52" fillId="0" borderId="12" xfId="0" quotePrefix="1" applyFont="1" applyFill="1" applyBorder="1" applyAlignment="1">
      <alignment horizontal="left" vertical="center"/>
    </xf>
    <xf numFmtId="166" fontId="51" fillId="0" borderId="1" xfId="5" applyNumberFormat="1" applyFont="1" applyFill="1" applyBorder="1" applyAlignment="1">
      <alignment horizontal="right" vertical="center" wrapText="1"/>
    </xf>
    <xf numFmtId="0" fontId="53" fillId="0" borderId="12" xfId="1" applyFont="1" applyFill="1" applyBorder="1" applyAlignment="1">
      <alignment horizontal="left" vertical="top" wrapText="1"/>
    </xf>
    <xf numFmtId="0" fontId="50" fillId="0" borderId="0" xfId="0" applyFont="1" applyFill="1"/>
    <xf numFmtId="0" fontId="52" fillId="0" borderId="1" xfId="0" applyFont="1" applyFill="1" applyBorder="1" applyAlignment="1">
      <alignment horizontal="left" vertical="center" wrapText="1"/>
    </xf>
    <xf numFmtId="0" fontId="50" fillId="0" borderId="1" xfId="0" applyFont="1" applyFill="1" applyBorder="1"/>
    <xf numFmtId="0" fontId="52" fillId="0" borderId="0" xfId="0" applyFont="1" applyFill="1" applyBorder="1" applyAlignment="1">
      <alignment horizontal="left" vertical="center" wrapText="1"/>
    </xf>
    <xf numFmtId="166" fontId="51" fillId="0" borderId="1" xfId="4" applyNumberFormat="1" applyFont="1" applyFill="1" applyBorder="1" applyAlignment="1">
      <alignment horizontal="right" vertical="center"/>
    </xf>
    <xf numFmtId="166" fontId="51" fillId="0" borderId="2" xfId="4" applyNumberFormat="1" applyFont="1" applyFill="1" applyBorder="1" applyAlignment="1">
      <alignment horizontal="right" vertical="center"/>
    </xf>
    <xf numFmtId="0" fontId="52" fillId="0" borderId="1" xfId="1" applyFont="1" applyFill="1" applyBorder="1" applyAlignment="1">
      <alignment horizontal="center" vertical="center" wrapText="1"/>
    </xf>
    <xf numFmtId="0" fontId="17" fillId="0" borderId="1" xfId="0" applyFont="1" applyFill="1" applyBorder="1"/>
    <xf numFmtId="0" fontId="54" fillId="0" borderId="1" xfId="0" applyFont="1" applyFill="1" applyBorder="1"/>
    <xf numFmtId="0" fontId="52" fillId="0" borderId="12" xfId="0" applyFont="1" applyFill="1" applyBorder="1" applyAlignment="1">
      <alignment horizontal="left" vertical="center" wrapText="1"/>
    </xf>
    <xf numFmtId="0" fontId="51" fillId="0" borderId="1" xfId="0" applyFont="1" applyFill="1" applyBorder="1" applyAlignment="1">
      <alignment horizontal="left" vertical="center" wrapText="1"/>
    </xf>
    <xf numFmtId="0" fontId="51" fillId="0" borderId="0" xfId="0" applyFont="1" applyFill="1" applyBorder="1" applyAlignment="1">
      <alignment horizontal="left" vertical="center" wrapText="1"/>
    </xf>
    <xf numFmtId="0" fontId="17" fillId="0" borderId="1" xfId="0" applyFont="1" applyFill="1" applyBorder="1" applyAlignment="1">
      <alignment horizontal="right"/>
    </xf>
    <xf numFmtId="0" fontId="51" fillId="0" borderId="1" xfId="0" applyFont="1" applyFill="1" applyBorder="1" applyAlignment="1">
      <alignment horizontal="right" vertical="center" wrapText="1"/>
    </xf>
    <xf numFmtId="0" fontId="51" fillId="0" borderId="12" xfId="0" applyFont="1" applyFill="1" applyBorder="1" applyAlignment="1">
      <alignment horizontal="left" vertical="top" wrapText="1"/>
    </xf>
    <xf numFmtId="0" fontId="52" fillId="0" borderId="1" xfId="0" applyFont="1" applyFill="1" applyBorder="1" applyAlignment="1">
      <alignment horizontal="right"/>
    </xf>
    <xf numFmtId="166" fontId="51" fillId="0" borderId="1" xfId="0" applyNumberFormat="1" applyFont="1" applyFill="1" applyBorder="1" applyAlignment="1">
      <alignment horizontal="right" vertical="center"/>
    </xf>
    <xf numFmtId="0" fontId="51" fillId="0" borderId="1" xfId="0" applyFont="1" applyFill="1" applyBorder="1" applyAlignment="1">
      <alignment horizontal="right"/>
    </xf>
    <xf numFmtId="0" fontId="53" fillId="0" borderId="0" xfId="0" applyFont="1" applyFill="1" applyBorder="1" applyAlignment="1">
      <alignment horizontal="left" vertical="center" wrapText="1"/>
    </xf>
    <xf numFmtId="0" fontId="53" fillId="0" borderId="12" xfId="0" applyFont="1" applyFill="1" applyBorder="1" applyAlignment="1">
      <alignment horizontal="left" vertical="center" wrapText="1"/>
    </xf>
    <xf numFmtId="166" fontId="51" fillId="0" borderId="1" xfId="0" applyNumberFormat="1" applyFont="1" applyFill="1" applyBorder="1" applyAlignment="1">
      <alignment horizontal="right"/>
    </xf>
    <xf numFmtId="166" fontId="51" fillId="0" borderId="1" xfId="4" applyNumberFormat="1" applyFont="1" applyFill="1" applyBorder="1" applyAlignment="1">
      <alignment horizontal="center" vertical="center" wrapText="1"/>
    </xf>
    <xf numFmtId="166" fontId="51" fillId="0" borderId="11" xfId="4" applyNumberFormat="1" applyFont="1" applyFill="1" applyBorder="1" applyAlignment="1">
      <alignment horizontal="center" vertical="center" wrapText="1"/>
    </xf>
    <xf numFmtId="0" fontId="51" fillId="0" borderId="11" xfId="0" applyFont="1" applyFill="1" applyBorder="1" applyAlignment="1">
      <alignment horizontal="right" vertical="center" wrapText="1"/>
    </xf>
    <xf numFmtId="0" fontId="55" fillId="0" borderId="0" xfId="0" applyFont="1" applyFill="1" applyAlignment="1">
      <alignment horizontal="center"/>
    </xf>
    <xf numFmtId="3" fontId="56" fillId="0" borderId="1" xfId="0" applyNumberFormat="1" applyFont="1" applyFill="1" applyBorder="1" applyAlignment="1">
      <alignment horizontal="center" vertical="center"/>
    </xf>
    <xf numFmtId="0" fontId="56" fillId="0" borderId="12" xfId="2" applyFont="1" applyFill="1" applyBorder="1" applyAlignment="1">
      <alignment horizontal="left" vertical="center" wrapText="1"/>
    </xf>
    <xf numFmtId="166" fontId="56" fillId="0" borderId="2" xfId="4" applyNumberFormat="1" applyFont="1" applyFill="1" applyBorder="1" applyAlignment="1">
      <alignment horizontal="center" vertical="center" wrapText="1"/>
    </xf>
    <xf numFmtId="0" fontId="57" fillId="0" borderId="12" xfId="0" quotePrefix="1" applyFont="1" applyFill="1" applyBorder="1" applyAlignment="1">
      <alignment horizontal="left" vertical="center"/>
    </xf>
    <xf numFmtId="166" fontId="56" fillId="0" borderId="1" xfId="5" applyNumberFormat="1" applyFont="1" applyFill="1" applyBorder="1" applyAlignment="1">
      <alignment horizontal="center" vertical="center" wrapText="1"/>
    </xf>
    <xf numFmtId="0" fontId="58" fillId="0" borderId="12" xfId="1" applyFont="1" applyFill="1" applyBorder="1" applyAlignment="1">
      <alignment horizontal="left" vertical="top" wrapText="1"/>
    </xf>
    <xf numFmtId="166" fontId="56" fillId="0" borderId="1" xfId="4" applyNumberFormat="1" applyFont="1" applyFill="1" applyBorder="1" applyAlignment="1">
      <alignment horizontal="center" vertical="center"/>
    </xf>
    <xf numFmtId="166" fontId="56" fillId="0" borderId="1" xfId="4" applyNumberFormat="1" applyFont="1" applyFill="1" applyBorder="1" applyAlignment="1">
      <alignment horizontal="right" vertical="center" wrapText="1"/>
    </xf>
    <xf numFmtId="0" fontId="57" fillId="0" borderId="0" xfId="0" applyFont="1" applyFill="1" applyBorder="1" applyAlignment="1">
      <alignment horizontal="left" vertical="center" wrapText="1"/>
    </xf>
    <xf numFmtId="0" fontId="19" fillId="0" borderId="1" xfId="0" applyFont="1" applyFill="1" applyBorder="1" applyAlignment="1">
      <alignment horizontal="center"/>
    </xf>
    <xf numFmtId="166" fontId="56" fillId="0" borderId="2" xfId="4" applyNumberFormat="1" applyFont="1" applyFill="1" applyBorder="1" applyAlignment="1">
      <alignment horizontal="center" vertical="center"/>
    </xf>
    <xf numFmtId="0" fontId="59" fillId="0" borderId="2" xfId="0" applyFont="1" applyFill="1" applyBorder="1" applyAlignment="1">
      <alignment horizontal="center"/>
    </xf>
    <xf numFmtId="0" fontId="57" fillId="0" borderId="12" xfId="0" applyFont="1" applyFill="1" applyBorder="1" applyAlignment="1">
      <alignment horizontal="left" vertical="center" wrapText="1"/>
    </xf>
    <xf numFmtId="0" fontId="56" fillId="0" borderId="3" xfId="0" applyFont="1" applyFill="1" applyBorder="1" applyAlignment="1">
      <alignment horizontal="center" vertical="center" wrapText="1"/>
    </xf>
    <xf numFmtId="0" fontId="56" fillId="0" borderId="11" xfId="0" applyFont="1" applyFill="1" applyBorder="1" applyAlignment="1">
      <alignment horizontal="left" vertical="center" wrapText="1"/>
    </xf>
    <xf numFmtId="166" fontId="56" fillId="0" borderId="0" xfId="4" applyNumberFormat="1" applyFont="1" applyFill="1" applyBorder="1" applyAlignment="1">
      <alignment horizontal="center" vertical="center"/>
    </xf>
    <xf numFmtId="0" fontId="19" fillId="0" borderId="2" xfId="0" applyFont="1" applyFill="1" applyBorder="1" applyAlignment="1">
      <alignment horizontal="center"/>
    </xf>
    <xf numFmtId="0" fontId="56" fillId="0" borderId="13" xfId="0" applyFont="1" applyFill="1" applyBorder="1" applyAlignment="1">
      <alignment horizontal="left" vertical="top" wrapText="1"/>
    </xf>
    <xf numFmtId="0" fontId="56" fillId="0" borderId="12" xfId="0" applyFont="1" applyFill="1" applyBorder="1" applyAlignment="1">
      <alignment horizontal="left" vertical="top" wrapText="1"/>
    </xf>
    <xf numFmtId="0" fontId="57" fillId="0" borderId="2" xfId="0" applyFont="1" applyFill="1" applyBorder="1" applyAlignment="1">
      <alignment horizontal="center"/>
    </xf>
    <xf numFmtId="166" fontId="56" fillId="0" borderId="1" xfId="0" applyNumberFormat="1" applyFont="1" applyFill="1" applyBorder="1" applyAlignment="1">
      <alignment horizontal="center" vertical="center"/>
    </xf>
    <xf numFmtId="0" fontId="56" fillId="0" borderId="2" xfId="0" applyFont="1" applyFill="1" applyBorder="1" applyAlignment="1">
      <alignment horizontal="center"/>
    </xf>
    <xf numFmtId="166" fontId="56" fillId="0" borderId="1" xfId="0" applyNumberFormat="1" applyFont="1" applyFill="1" applyBorder="1" applyAlignment="1">
      <alignment horizontal="right" vertical="center"/>
    </xf>
    <xf numFmtId="0" fontId="57" fillId="0" borderId="1" xfId="0" applyFont="1" applyFill="1" applyBorder="1" applyAlignment="1">
      <alignment horizontal="center"/>
    </xf>
    <xf numFmtId="0" fontId="58" fillId="0" borderId="13" xfId="0" applyFont="1" applyFill="1" applyBorder="1" applyAlignment="1">
      <alignment horizontal="left" vertical="center" wrapText="1"/>
    </xf>
    <xf numFmtId="0" fontId="58" fillId="0" borderId="0" xfId="0" applyFont="1" applyFill="1" applyBorder="1" applyAlignment="1">
      <alignment horizontal="left" vertical="center" wrapText="1"/>
    </xf>
    <xf numFmtId="0" fontId="58" fillId="0" borderId="12" xfId="0" applyFont="1" applyFill="1" applyBorder="1" applyAlignment="1">
      <alignment horizontal="left" vertical="center" wrapText="1"/>
    </xf>
    <xf numFmtId="0" fontId="60" fillId="0" borderId="22" xfId="0" applyFont="1" applyFill="1" applyBorder="1" applyAlignment="1">
      <alignment horizontal="center" vertical="center" wrapText="1"/>
    </xf>
    <xf numFmtId="0" fontId="56" fillId="0" borderId="1" xfId="0" applyFont="1" applyFill="1" applyBorder="1" applyAlignment="1">
      <alignment horizontal="center"/>
    </xf>
    <xf numFmtId="166" fontId="56" fillId="0" borderId="1" xfId="4" applyNumberFormat="1" applyFont="1" applyFill="1" applyBorder="1" applyAlignment="1">
      <alignment horizontal="center" vertical="center" wrapText="1"/>
    </xf>
    <xf numFmtId="3" fontId="56" fillId="0" borderId="11" xfId="4" applyNumberFormat="1" applyFont="1" applyFill="1" applyBorder="1" applyAlignment="1">
      <alignment horizontal="center" vertical="center" wrapText="1"/>
    </xf>
    <xf numFmtId="166" fontId="56" fillId="0" borderId="11" xfId="4" applyNumberFormat="1" applyFont="1" applyFill="1" applyBorder="1" applyAlignment="1">
      <alignment horizontal="center" vertical="center" wrapText="1"/>
    </xf>
    <xf numFmtId="0" fontId="8" fillId="0" borderId="2" xfId="0" applyFont="1" applyFill="1" applyBorder="1" applyAlignment="1">
      <alignment vertical="center"/>
    </xf>
    <xf numFmtId="0" fontId="61" fillId="0" borderId="1" xfId="0" applyFont="1" applyFill="1" applyBorder="1" applyAlignment="1">
      <alignment horizontal="right"/>
    </xf>
    <xf numFmtId="0" fontId="61" fillId="0" borderId="1" xfId="0" applyFont="1" applyFill="1" applyBorder="1" applyAlignment="1">
      <alignment horizontal="center"/>
    </xf>
    <xf numFmtId="0" fontId="23" fillId="0" borderId="2" xfId="0" applyFont="1" applyFill="1" applyBorder="1" applyAlignment="1">
      <alignment horizontal="right"/>
    </xf>
    <xf numFmtId="166" fontId="62" fillId="0" borderId="1" xfId="0" applyNumberFormat="1" applyFont="1" applyFill="1" applyBorder="1" applyAlignment="1">
      <alignment horizontal="right" vertical="center"/>
    </xf>
    <xf numFmtId="166" fontId="62" fillId="0" borderId="1" xfId="0" applyNumberFormat="1" applyFont="1" applyFill="1" applyBorder="1" applyAlignment="1">
      <alignment horizontal="center" vertical="center"/>
    </xf>
    <xf numFmtId="166" fontId="8" fillId="0" borderId="1" xfId="0" applyNumberFormat="1" applyFont="1" applyFill="1" applyBorder="1" applyAlignment="1">
      <alignment horizontal="center" vertical="center"/>
    </xf>
    <xf numFmtId="0" fontId="63" fillId="8" borderId="1" xfId="0" applyFont="1" applyFill="1" applyBorder="1" applyAlignment="1">
      <alignment horizontal="center" vertical="center"/>
    </xf>
    <xf numFmtId="0" fontId="63" fillId="8" borderId="1" xfId="0" applyFont="1" applyFill="1" applyBorder="1" applyAlignment="1">
      <alignment horizontal="center" vertical="center" wrapText="1"/>
    </xf>
    <xf numFmtId="166" fontId="65" fillId="8" borderId="1" xfId="4" applyNumberFormat="1" applyFont="1" applyFill="1" applyBorder="1" applyAlignment="1">
      <alignment horizontal="center" vertical="center" wrapText="1"/>
    </xf>
    <xf numFmtId="166" fontId="66" fillId="11" borderId="1" xfId="4" applyNumberFormat="1" applyFont="1" applyFill="1" applyBorder="1" applyAlignment="1">
      <alignment horizontal="center" vertical="center" wrapText="1"/>
    </xf>
    <xf numFmtId="0" fontId="67" fillId="0" borderId="0" xfId="0" applyFont="1" applyFill="1" applyBorder="1"/>
    <xf numFmtId="0" fontId="67" fillId="0" borderId="0" xfId="0" applyFont="1" applyBorder="1"/>
    <xf numFmtId="0" fontId="67" fillId="0" borderId="0" xfId="0" applyFont="1"/>
    <xf numFmtId="169" fontId="9" fillId="0" borderId="0" xfId="6" applyNumberFormat="1" applyFont="1" applyFill="1"/>
    <xf numFmtId="168" fontId="9" fillId="0" borderId="0" xfId="4" applyNumberFormat="1" applyFont="1" applyFill="1"/>
    <xf numFmtId="9" fontId="63" fillId="8" borderId="1" xfId="6" applyFont="1" applyFill="1" applyBorder="1" applyAlignment="1">
      <alignment horizontal="center" vertical="center" wrapText="1"/>
    </xf>
    <xf numFmtId="9" fontId="56" fillId="0" borderId="1" xfId="6" applyFont="1" applyFill="1" applyBorder="1" applyAlignment="1">
      <alignment horizontal="center" vertical="center"/>
    </xf>
    <xf numFmtId="9" fontId="56" fillId="0" borderId="12" xfId="6" applyFont="1" applyFill="1" applyBorder="1" applyAlignment="1">
      <alignment horizontal="left" vertical="center" wrapText="1"/>
    </xf>
    <xf numFmtId="9" fontId="56" fillId="0" borderId="2" xfId="6" applyFont="1" applyFill="1" applyBorder="1" applyAlignment="1">
      <alignment horizontal="center" vertical="center"/>
    </xf>
    <xf numFmtId="9" fontId="56" fillId="0" borderId="4" xfId="6" applyFont="1" applyFill="1" applyBorder="1" applyAlignment="1">
      <alignment horizontal="center" vertical="center"/>
    </xf>
    <xf numFmtId="9" fontId="56" fillId="0" borderId="5" xfId="6" applyFont="1" applyFill="1" applyBorder="1" applyAlignment="1">
      <alignment horizontal="center" vertical="center"/>
    </xf>
    <xf numFmtId="9" fontId="56" fillId="0" borderId="2" xfId="6" applyFont="1" applyFill="1" applyBorder="1" applyAlignment="1">
      <alignment horizontal="center" vertical="center" wrapText="1"/>
    </xf>
    <xf numFmtId="9" fontId="57" fillId="0" borderId="12" xfId="6" quotePrefix="1" applyFont="1" applyFill="1" applyBorder="1" applyAlignment="1">
      <alignment horizontal="left" vertical="center"/>
    </xf>
    <xf numFmtId="9" fontId="56" fillId="0" borderId="1" xfId="6" applyFont="1" applyFill="1" applyBorder="1" applyAlignment="1">
      <alignment horizontal="center" vertical="center" wrapText="1"/>
    </xf>
    <xf numFmtId="9" fontId="58" fillId="0" borderId="12" xfId="6" applyFont="1" applyFill="1" applyBorder="1" applyAlignment="1">
      <alignment horizontal="left" vertical="top" wrapText="1"/>
    </xf>
    <xf numFmtId="9" fontId="56" fillId="0" borderId="1" xfId="6" applyFont="1" applyFill="1" applyBorder="1" applyAlignment="1">
      <alignment horizontal="right" vertical="center" wrapText="1"/>
    </xf>
    <xf numFmtId="9" fontId="57" fillId="0" borderId="0" xfId="6" applyFont="1" applyFill="1" applyBorder="1" applyAlignment="1">
      <alignment horizontal="left" vertical="center" wrapText="1"/>
    </xf>
    <xf numFmtId="9" fontId="19" fillId="0" borderId="1" xfId="6" applyFont="1" applyFill="1" applyBorder="1" applyAlignment="1">
      <alignment horizontal="center"/>
    </xf>
    <xf numFmtId="9" fontId="59" fillId="0" borderId="2" xfId="6" applyFont="1" applyFill="1" applyBorder="1" applyAlignment="1">
      <alignment horizontal="center"/>
    </xf>
    <xf numFmtId="9" fontId="57" fillId="0" borderId="12" xfId="6" applyFont="1" applyFill="1" applyBorder="1" applyAlignment="1">
      <alignment horizontal="left" vertical="center" wrapText="1"/>
    </xf>
    <xf numFmtId="9" fontId="56" fillId="0" borderId="3" xfId="6" applyFont="1" applyFill="1" applyBorder="1" applyAlignment="1">
      <alignment horizontal="center" vertical="center" wrapText="1"/>
    </xf>
    <xf numFmtId="9" fontId="56" fillId="0" borderId="11" xfId="6" applyFont="1" applyFill="1" applyBorder="1" applyAlignment="1">
      <alignment horizontal="left" vertical="center" wrapText="1"/>
    </xf>
    <xf numFmtId="9" fontId="56" fillId="0" borderId="0" xfId="6" applyFont="1" applyFill="1" applyBorder="1" applyAlignment="1">
      <alignment horizontal="center" vertical="center"/>
    </xf>
    <xf numFmtId="9" fontId="19" fillId="0" borderId="2" xfId="6" applyFont="1" applyFill="1" applyBorder="1" applyAlignment="1">
      <alignment horizontal="center"/>
    </xf>
    <xf numFmtId="9" fontId="56" fillId="0" borderId="13" xfId="6" applyFont="1" applyFill="1" applyBorder="1" applyAlignment="1">
      <alignment horizontal="left" vertical="top" wrapText="1"/>
    </xf>
    <xf numFmtId="9" fontId="56" fillId="0" borderId="12" xfId="6" applyFont="1" applyFill="1" applyBorder="1" applyAlignment="1">
      <alignment horizontal="left" vertical="top" wrapText="1"/>
    </xf>
    <xf numFmtId="9" fontId="57" fillId="0" borderId="2" xfId="6" applyFont="1" applyFill="1" applyBorder="1" applyAlignment="1">
      <alignment horizontal="center"/>
    </xf>
    <xf numFmtId="9" fontId="8" fillId="0" borderId="4" xfId="6" applyFont="1" applyFill="1" applyBorder="1" applyAlignment="1">
      <alignment horizontal="center" vertical="center"/>
    </xf>
    <xf numFmtId="9" fontId="8" fillId="0" borderId="5" xfId="6" applyFont="1" applyFill="1" applyBorder="1" applyAlignment="1">
      <alignment horizontal="center" vertical="center"/>
    </xf>
    <xf numFmtId="9" fontId="56" fillId="0" borderId="2" xfId="6" applyFont="1" applyFill="1" applyBorder="1" applyAlignment="1">
      <alignment horizontal="center"/>
    </xf>
    <xf numFmtId="9" fontId="56" fillId="0" borderId="1" xfId="6" applyFont="1" applyFill="1" applyBorder="1" applyAlignment="1">
      <alignment horizontal="right" vertical="center"/>
    </xf>
    <xf numFmtId="9" fontId="57" fillId="0" borderId="1" xfId="6" applyFont="1" applyFill="1" applyBorder="1" applyAlignment="1">
      <alignment horizontal="center"/>
    </xf>
    <xf numFmtId="9" fontId="58" fillId="0" borderId="13" xfId="6" applyFont="1" applyFill="1" applyBorder="1" applyAlignment="1">
      <alignment horizontal="left" vertical="center" wrapText="1"/>
    </xf>
    <xf numFmtId="9" fontId="58" fillId="0" borderId="0" xfId="6" applyFont="1" applyFill="1" applyBorder="1" applyAlignment="1">
      <alignment horizontal="left" vertical="center" wrapText="1"/>
    </xf>
    <xf numFmtId="9" fontId="58" fillId="0" borderId="12" xfId="6" applyFont="1" applyFill="1" applyBorder="1" applyAlignment="1">
      <alignment horizontal="left" vertical="center" wrapText="1"/>
    </xf>
    <xf numFmtId="9" fontId="60" fillId="0" borderId="22" xfId="6" applyFont="1" applyFill="1" applyBorder="1" applyAlignment="1">
      <alignment horizontal="center" vertical="center" wrapText="1"/>
    </xf>
    <xf numFmtId="9" fontId="56" fillId="0" borderId="1" xfId="6" applyFont="1" applyFill="1" applyBorder="1" applyAlignment="1">
      <alignment horizontal="center"/>
    </xf>
    <xf numFmtId="9" fontId="56" fillId="0" borderId="11" xfId="6" applyFont="1" applyFill="1" applyBorder="1" applyAlignment="1">
      <alignment horizontal="center" vertical="center" wrapText="1"/>
    </xf>
    <xf numFmtId="9" fontId="55" fillId="0" borderId="0" xfId="6" applyFont="1" applyFill="1" applyAlignment="1">
      <alignment horizontal="center"/>
    </xf>
    <xf numFmtId="0" fontId="6" fillId="4" borderId="7" xfId="0" applyFont="1" applyFill="1" applyBorder="1" applyAlignment="1">
      <alignment horizontal="center" vertical="center" wrapText="1"/>
    </xf>
    <xf numFmtId="0" fontId="6" fillId="4" borderId="0" xfId="0" applyFont="1" applyFill="1" applyBorder="1" applyAlignment="1">
      <alignment horizontal="center" vertical="center" wrapText="1"/>
    </xf>
    <xf numFmtId="0" fontId="6" fillId="3" borderId="7" xfId="0" applyFont="1" applyFill="1" applyBorder="1" applyAlignment="1">
      <alignment horizontal="center" vertical="center" wrapText="1"/>
    </xf>
    <xf numFmtId="0" fontId="6" fillId="3" borderId="0" xfId="0" applyFont="1" applyFill="1" applyBorder="1" applyAlignment="1">
      <alignment horizontal="center" vertical="center" wrapText="1"/>
    </xf>
    <xf numFmtId="0" fontId="6" fillId="5" borderId="8" xfId="0" applyFont="1" applyFill="1" applyBorder="1" applyAlignment="1">
      <alignment horizontal="center" vertical="center" wrapText="1"/>
    </xf>
    <xf numFmtId="0" fontId="6" fillId="5" borderId="9" xfId="0" applyFont="1" applyFill="1" applyBorder="1" applyAlignment="1">
      <alignment horizontal="center" vertical="center" wrapText="1"/>
    </xf>
    <xf numFmtId="0" fontId="6" fillId="6" borderId="7" xfId="0" applyFont="1" applyFill="1" applyBorder="1" applyAlignment="1">
      <alignment horizontal="center" vertical="center" wrapText="1"/>
    </xf>
    <xf numFmtId="0" fontId="6" fillId="6" borderId="0" xfId="0" applyFont="1" applyFill="1" applyBorder="1" applyAlignment="1">
      <alignment horizontal="center" vertical="center" wrapText="1"/>
    </xf>
    <xf numFmtId="0" fontId="23" fillId="0" borderId="2" xfId="0" applyFont="1" applyFill="1" applyBorder="1" applyAlignment="1">
      <alignment horizontal="center"/>
    </xf>
    <xf numFmtId="0" fontId="23" fillId="0" borderId="4" xfId="0" applyFont="1" applyFill="1" applyBorder="1" applyAlignment="1">
      <alignment horizontal="center"/>
    </xf>
    <xf numFmtId="0" fontId="23" fillId="0" borderId="5" xfId="0" applyFont="1" applyFill="1" applyBorder="1" applyAlignment="1">
      <alignment horizontal="center"/>
    </xf>
    <xf numFmtId="0" fontId="24" fillId="0" borderId="10" xfId="0" applyFont="1" applyFill="1" applyBorder="1" applyAlignment="1">
      <alignment horizontal="center" vertical="center" wrapText="1"/>
    </xf>
    <xf numFmtId="0" fontId="24" fillId="0" borderId="11" xfId="0" applyFont="1" applyFill="1" applyBorder="1" applyAlignment="1">
      <alignment horizontal="center" vertical="center" wrapText="1"/>
    </xf>
    <xf numFmtId="0" fontId="24" fillId="0" borderId="3" xfId="0" applyFont="1" applyFill="1" applyBorder="1" applyAlignment="1">
      <alignment horizontal="center" vertical="center" wrapText="1"/>
    </xf>
    <xf numFmtId="0" fontId="8" fillId="0" borderId="2" xfId="0" applyFont="1" applyFill="1" applyBorder="1" applyAlignment="1">
      <alignment horizontal="center" vertical="center" wrapText="1"/>
    </xf>
    <xf numFmtId="0" fontId="8" fillId="0" borderId="4" xfId="0" applyFont="1" applyFill="1" applyBorder="1" applyAlignment="1">
      <alignment horizontal="center" vertical="center" wrapText="1"/>
    </xf>
    <xf numFmtId="0" fontId="8" fillId="0" borderId="5" xfId="0" applyFont="1" applyFill="1" applyBorder="1" applyAlignment="1">
      <alignment horizontal="center" vertical="center" wrapText="1"/>
    </xf>
    <xf numFmtId="0" fontId="23" fillId="0" borderId="2" xfId="0" applyFont="1" applyFill="1" applyBorder="1" applyAlignment="1">
      <alignment horizontal="center" vertical="center"/>
    </xf>
    <xf numFmtId="0" fontId="23" fillId="0" borderId="4" xfId="0" applyFont="1" applyFill="1" applyBorder="1" applyAlignment="1">
      <alignment horizontal="center" vertical="center"/>
    </xf>
    <xf numFmtId="0" fontId="23" fillId="0" borderId="5" xfId="0" applyFont="1" applyFill="1" applyBorder="1" applyAlignment="1">
      <alignment horizontal="center" vertical="center"/>
    </xf>
    <xf numFmtId="0" fontId="23" fillId="0" borderId="10" xfId="0" applyFont="1" applyFill="1" applyBorder="1" applyAlignment="1">
      <alignment horizontal="left" vertical="center" wrapText="1"/>
    </xf>
    <xf numFmtId="0" fontId="23" fillId="0" borderId="11" xfId="0" applyFont="1" applyFill="1" applyBorder="1" applyAlignment="1">
      <alignment horizontal="left" vertical="center" wrapText="1"/>
    </xf>
    <xf numFmtId="0" fontId="23" fillId="0" borderId="3" xfId="0" applyFont="1" applyFill="1" applyBorder="1" applyAlignment="1">
      <alignment horizontal="left" vertical="center" wrapText="1"/>
    </xf>
    <xf numFmtId="0" fontId="2" fillId="0" borderId="2" xfId="0" applyFont="1" applyFill="1" applyBorder="1" applyAlignment="1">
      <alignment horizontal="center" vertical="center"/>
    </xf>
    <xf numFmtId="0" fontId="2" fillId="0" borderId="4" xfId="0" applyFont="1" applyFill="1" applyBorder="1" applyAlignment="1">
      <alignment horizontal="center" vertical="center"/>
    </xf>
    <xf numFmtId="0" fontId="2" fillId="0" borderId="5" xfId="0" applyFont="1" applyFill="1" applyBorder="1" applyAlignment="1">
      <alignment horizontal="center" vertical="center"/>
    </xf>
    <xf numFmtId="0" fontId="37" fillId="0" borderId="23" xfId="0" applyFont="1" applyFill="1" applyBorder="1" applyAlignment="1">
      <alignment horizontal="center" vertical="center"/>
    </xf>
    <xf numFmtId="0" fontId="37" fillId="0" borderId="12" xfId="0" applyFont="1" applyFill="1" applyBorder="1" applyAlignment="1">
      <alignment horizontal="center" vertical="center"/>
    </xf>
    <xf numFmtId="0" fontId="23" fillId="0" borderId="2" xfId="0" applyFont="1" applyFill="1" applyBorder="1" applyAlignment="1">
      <alignment horizontal="center" vertical="center" wrapText="1"/>
    </xf>
    <xf numFmtId="0" fontId="23" fillId="0" borderId="4" xfId="0" applyFont="1" applyFill="1" applyBorder="1" applyAlignment="1">
      <alignment horizontal="center" vertical="center" wrapText="1"/>
    </xf>
    <xf numFmtId="0" fontId="23" fillId="0" borderId="5" xfId="0" applyFont="1" applyFill="1" applyBorder="1" applyAlignment="1">
      <alignment horizontal="center" vertical="center" wrapText="1"/>
    </xf>
    <xf numFmtId="0" fontId="23" fillId="0" borderId="2" xfId="1" applyFont="1" applyFill="1" applyBorder="1" applyAlignment="1">
      <alignment horizontal="left" vertical="center" wrapText="1"/>
    </xf>
    <xf numFmtId="0" fontId="23" fillId="0" borderId="5" xfId="1" applyFont="1" applyFill="1" applyBorder="1" applyAlignment="1">
      <alignment horizontal="left" vertical="center" wrapText="1"/>
    </xf>
    <xf numFmtId="0" fontId="23" fillId="0" borderId="5" xfId="1" applyFont="1" applyFill="1" applyBorder="1" applyAlignment="1">
      <alignment horizontal="left" vertical="center"/>
    </xf>
    <xf numFmtId="0" fontId="25" fillId="0" borderId="13" xfId="1" applyFont="1" applyFill="1" applyBorder="1" applyAlignment="1">
      <alignment horizontal="left" vertical="top" wrapText="1"/>
    </xf>
    <xf numFmtId="0" fontId="30" fillId="0" borderId="2" xfId="0" applyFont="1" applyFill="1" applyBorder="1" applyAlignment="1">
      <alignment horizontal="center"/>
    </xf>
    <xf numFmtId="0" fontId="30" fillId="0" borderId="4" xfId="0" applyFont="1" applyFill="1" applyBorder="1" applyAlignment="1">
      <alignment horizontal="center"/>
    </xf>
    <xf numFmtId="0" fontId="30" fillId="0" borderId="5" xfId="0" applyFont="1" applyFill="1" applyBorder="1" applyAlignment="1">
      <alignment horizontal="center"/>
    </xf>
    <xf numFmtId="0" fontId="24" fillId="0" borderId="2" xfId="0" applyFont="1" applyFill="1" applyBorder="1" applyAlignment="1">
      <alignment horizontal="center" vertical="center" wrapText="1"/>
    </xf>
    <xf numFmtId="0" fontId="24" fillId="0" borderId="4" xfId="0" applyFont="1" applyFill="1" applyBorder="1" applyAlignment="1">
      <alignment horizontal="center" vertical="center" wrapText="1"/>
    </xf>
    <xf numFmtId="0" fontId="24" fillId="0" borderId="5" xfId="0" applyFont="1" applyFill="1" applyBorder="1" applyAlignment="1">
      <alignment horizontal="center" vertical="center" wrapText="1"/>
    </xf>
    <xf numFmtId="0" fontId="23" fillId="0" borderId="2" xfId="0" applyFont="1" applyFill="1" applyBorder="1" applyAlignment="1">
      <alignment horizontal="left" vertical="center" wrapText="1"/>
    </xf>
    <xf numFmtId="0" fontId="23" fillId="0" borderId="4" xfId="0" applyFont="1" applyFill="1" applyBorder="1" applyAlignment="1">
      <alignment horizontal="left" vertical="center" wrapText="1"/>
    </xf>
    <xf numFmtId="0" fontId="23" fillId="0" borderId="5" xfId="0" applyFont="1" applyFill="1" applyBorder="1" applyAlignment="1">
      <alignment horizontal="left" vertical="center" wrapText="1"/>
    </xf>
    <xf numFmtId="0" fontId="23" fillId="0" borderId="1" xfId="1" applyFont="1" applyFill="1" applyBorder="1" applyAlignment="1">
      <alignment horizontal="center" vertical="center" wrapText="1"/>
    </xf>
    <xf numFmtId="0" fontId="30" fillId="0" borderId="2" xfId="0" applyFont="1" applyFill="1" applyBorder="1" applyAlignment="1">
      <alignment horizontal="center" vertical="center"/>
    </xf>
    <xf numFmtId="0" fontId="30" fillId="0" borderId="4" xfId="0" applyFont="1" applyFill="1" applyBorder="1" applyAlignment="1">
      <alignment horizontal="center" vertical="center"/>
    </xf>
    <xf numFmtId="0" fontId="30" fillId="0" borderId="5" xfId="0" applyFont="1" applyFill="1" applyBorder="1" applyAlignment="1">
      <alignment horizontal="center" vertical="center"/>
    </xf>
    <xf numFmtId="0" fontId="23" fillId="0" borderId="2" xfId="1" applyFont="1" applyFill="1" applyBorder="1" applyAlignment="1">
      <alignment horizontal="center" vertical="center" wrapText="1"/>
    </xf>
    <xf numFmtId="0" fontId="23" fillId="0" borderId="4" xfId="1" applyFont="1" applyFill="1" applyBorder="1" applyAlignment="1">
      <alignment horizontal="center" vertical="center" wrapText="1"/>
    </xf>
    <xf numFmtId="0" fontId="23" fillId="0" borderId="5" xfId="1" applyFont="1" applyFill="1" applyBorder="1" applyAlignment="1">
      <alignment horizontal="center" vertical="center" wrapText="1"/>
    </xf>
    <xf numFmtId="0" fontId="8" fillId="9" borderId="10" xfId="0" applyFont="1" applyFill="1" applyBorder="1" applyAlignment="1">
      <alignment horizontal="center" vertical="center" wrapText="1"/>
    </xf>
    <xf numFmtId="0" fontId="8" fillId="9" borderId="11" xfId="0" applyFont="1" applyFill="1" applyBorder="1" applyAlignment="1">
      <alignment horizontal="center" vertical="center" wrapText="1"/>
    </xf>
    <xf numFmtId="0" fontId="8" fillId="9" borderId="3" xfId="0" applyFont="1" applyFill="1" applyBorder="1" applyAlignment="1">
      <alignment horizontal="center" vertical="center" wrapText="1"/>
    </xf>
    <xf numFmtId="0" fontId="8" fillId="0" borderId="1" xfId="1" applyFont="1" applyFill="1" applyBorder="1" applyAlignment="1">
      <alignment horizontal="center" vertical="center" wrapText="1"/>
    </xf>
    <xf numFmtId="0" fontId="25" fillId="0" borderId="13" xfId="0" applyFont="1" applyFill="1" applyBorder="1" applyAlignment="1">
      <alignment horizontal="left" vertical="center" wrapText="1"/>
    </xf>
    <xf numFmtId="0" fontId="23" fillId="0" borderId="1" xfId="0" applyFont="1" applyFill="1" applyBorder="1" applyAlignment="1">
      <alignment horizontal="center" vertical="center"/>
    </xf>
    <xf numFmtId="0" fontId="23" fillId="0" borderId="2" xfId="1" applyFont="1" applyFill="1" applyBorder="1" applyAlignment="1">
      <alignment horizontal="center" vertical="center"/>
    </xf>
    <xf numFmtId="0" fontId="23" fillId="0" borderId="5" xfId="1" applyFont="1" applyFill="1" applyBorder="1" applyAlignment="1">
      <alignment horizontal="center" vertical="center"/>
    </xf>
    <xf numFmtId="0" fontId="23" fillId="0" borderId="2" xfId="1" applyFont="1" applyFill="1" applyBorder="1" applyAlignment="1">
      <alignment horizontal="center"/>
    </xf>
    <xf numFmtId="0" fontId="23" fillId="0" borderId="5" xfId="1" applyFont="1" applyFill="1" applyBorder="1" applyAlignment="1">
      <alignment horizontal="center"/>
    </xf>
    <xf numFmtId="0" fontId="8" fillId="0" borderId="2" xfId="0" applyFont="1" applyFill="1" applyBorder="1" applyAlignment="1">
      <alignment horizontal="center" vertical="center"/>
    </xf>
    <xf numFmtId="0" fontId="8" fillId="0" borderId="4" xfId="0" applyFont="1" applyFill="1" applyBorder="1" applyAlignment="1">
      <alignment horizontal="center" vertical="center"/>
    </xf>
    <xf numFmtId="0" fontId="8" fillId="0" borderId="5" xfId="0" applyFont="1" applyFill="1" applyBorder="1" applyAlignment="1">
      <alignment horizontal="center" vertical="center"/>
    </xf>
    <xf numFmtId="0" fontId="2" fillId="0" borderId="2" xfId="0" applyFont="1" applyFill="1" applyBorder="1" applyAlignment="1">
      <alignment horizontal="center"/>
    </xf>
    <xf numFmtId="0" fontId="2" fillId="0" borderId="5" xfId="0" applyFont="1" applyFill="1" applyBorder="1" applyAlignment="1">
      <alignment horizontal="center"/>
    </xf>
    <xf numFmtId="0" fontId="30" fillId="0" borderId="1" xfId="0" applyFont="1" applyFill="1" applyBorder="1" applyAlignment="1">
      <alignment horizontal="center"/>
    </xf>
    <xf numFmtId="0" fontId="8" fillId="7" borderId="10" xfId="0" applyFont="1" applyFill="1" applyBorder="1" applyAlignment="1">
      <alignment horizontal="center" vertical="center"/>
    </xf>
    <xf numFmtId="0" fontId="8" fillId="7" borderId="11" xfId="0" applyFont="1" applyFill="1" applyBorder="1" applyAlignment="1">
      <alignment horizontal="center" vertical="center"/>
    </xf>
    <xf numFmtId="0" fontId="8" fillId="0" borderId="11" xfId="0" applyFont="1" applyFill="1" applyBorder="1" applyAlignment="1">
      <alignment horizontal="left" vertical="center" wrapText="1"/>
    </xf>
    <xf numFmtId="0" fontId="8" fillId="9" borderId="10" xfId="0" applyFont="1" applyFill="1" applyBorder="1" applyAlignment="1">
      <alignment horizontal="center" vertical="center"/>
    </xf>
    <xf numFmtId="0" fontId="8" fillId="9" borderId="11" xfId="0" applyFont="1" applyFill="1" applyBorder="1" applyAlignment="1">
      <alignment horizontal="center" vertical="center"/>
    </xf>
    <xf numFmtId="0" fontId="8" fillId="9" borderId="3" xfId="0" applyFont="1" applyFill="1" applyBorder="1" applyAlignment="1">
      <alignment horizontal="center" vertical="center"/>
    </xf>
    <xf numFmtId="0" fontId="23" fillId="0" borderId="13" xfId="0" applyFont="1" applyFill="1" applyBorder="1" applyAlignment="1">
      <alignment horizontal="left" vertical="center" wrapText="1"/>
    </xf>
    <xf numFmtId="0" fontId="39" fillId="0" borderId="13" xfId="0" applyFont="1" applyFill="1" applyBorder="1" applyAlignment="1">
      <alignment horizontal="left" vertical="center" wrapText="1"/>
    </xf>
    <xf numFmtId="0" fontId="2" fillId="0" borderId="1" xfId="0" applyFont="1" applyFill="1" applyBorder="1" applyAlignment="1">
      <alignment horizontal="center"/>
    </xf>
    <xf numFmtId="0" fontId="31" fillId="9" borderId="10" xfId="0" applyFont="1" applyFill="1" applyBorder="1" applyAlignment="1">
      <alignment horizontal="center" vertical="center" wrapText="1"/>
    </xf>
    <xf numFmtId="0" fontId="31" fillId="9" borderId="11" xfId="0" applyFont="1" applyFill="1" applyBorder="1" applyAlignment="1">
      <alignment horizontal="center" vertical="center" wrapText="1"/>
    </xf>
    <xf numFmtId="0" fontId="31" fillId="9" borderId="3" xfId="0" applyFont="1" applyFill="1" applyBorder="1" applyAlignment="1">
      <alignment horizontal="center" vertical="center" wrapText="1"/>
    </xf>
    <xf numFmtId="0" fontId="23" fillId="0" borderId="1" xfId="0" applyFont="1" applyFill="1" applyBorder="1" applyAlignment="1">
      <alignment horizontal="center" vertical="center" wrapText="1"/>
    </xf>
    <xf numFmtId="0" fontId="23" fillId="0" borderId="2" xfId="2" applyFont="1" applyFill="1" applyBorder="1" applyAlignment="1">
      <alignment horizontal="left" vertical="center" wrapText="1"/>
    </xf>
    <xf numFmtId="0" fontId="23" fillId="0" borderId="5" xfId="2" applyFont="1" applyFill="1" applyBorder="1" applyAlignment="1">
      <alignment horizontal="left" vertical="center" wrapText="1"/>
    </xf>
    <xf numFmtId="0" fontId="8" fillId="0" borderId="13" xfId="2" applyFont="1" applyFill="1" applyBorder="1" applyAlignment="1">
      <alignment horizontal="left" vertical="center" wrapText="1"/>
    </xf>
    <xf numFmtId="0" fontId="8" fillId="0" borderId="11" xfId="2" applyFont="1" applyFill="1" applyBorder="1" applyAlignment="1">
      <alignment horizontal="left" vertical="center" wrapText="1"/>
    </xf>
    <xf numFmtId="0" fontId="8" fillId="0" borderId="10" xfId="2" applyFont="1" applyFill="1" applyBorder="1" applyAlignment="1">
      <alignment horizontal="left" vertical="center" wrapText="1"/>
    </xf>
    <xf numFmtId="0" fontId="8" fillId="0" borderId="3" xfId="2" applyFont="1" applyFill="1" applyBorder="1" applyAlignment="1">
      <alignment horizontal="left" vertical="center" wrapText="1"/>
    </xf>
    <xf numFmtId="0" fontId="8" fillId="0" borderId="13" xfId="0" applyFont="1" applyFill="1" applyBorder="1" applyAlignment="1">
      <alignment horizontal="left" vertical="top" wrapText="1"/>
    </xf>
    <xf numFmtId="0" fontId="8" fillId="0" borderId="10" xfId="0" applyFont="1" applyFill="1" applyBorder="1" applyAlignment="1">
      <alignment horizontal="center" vertical="center" wrapText="1"/>
    </xf>
    <xf numFmtId="0" fontId="8" fillId="0" borderId="11" xfId="0" applyFont="1" applyFill="1" applyBorder="1" applyAlignment="1">
      <alignment horizontal="center" vertical="center" wrapText="1"/>
    </xf>
    <xf numFmtId="0" fontId="8" fillId="0" borderId="3" xfId="0" applyFont="1" applyFill="1" applyBorder="1" applyAlignment="1">
      <alignment horizontal="center" vertical="center" wrapText="1"/>
    </xf>
    <xf numFmtId="0" fontId="8" fillId="0" borderId="1" xfId="0" applyFont="1" applyFill="1" applyBorder="1" applyAlignment="1">
      <alignment horizontal="center" vertical="center" wrapText="1"/>
    </xf>
    <xf numFmtId="0" fontId="8" fillId="0" borderId="1" xfId="0" applyFont="1" applyFill="1" applyBorder="1" applyAlignment="1">
      <alignment horizontal="center" vertical="center"/>
    </xf>
    <xf numFmtId="0" fontId="23" fillId="0" borderId="1" xfId="0" applyFont="1" applyFill="1" applyBorder="1" applyAlignment="1">
      <alignment horizontal="center"/>
    </xf>
    <xf numFmtId="0" fontId="23" fillId="0" borderId="13" xfId="0" quotePrefix="1" applyFont="1" applyFill="1" applyBorder="1" applyAlignment="1">
      <alignment horizontal="left" vertical="center"/>
    </xf>
    <xf numFmtId="0" fontId="8" fillId="9" borderId="1" xfId="0" applyFont="1" applyFill="1" applyBorder="1" applyAlignment="1">
      <alignment horizontal="center" vertical="center" wrapText="1"/>
    </xf>
    <xf numFmtId="0" fontId="23" fillId="0" borderId="0" xfId="0" applyFont="1" applyFill="1" applyBorder="1" applyAlignment="1">
      <alignment horizontal="left" vertical="center" wrapText="1"/>
    </xf>
    <xf numFmtId="0" fontId="24" fillId="0" borderId="1" xfId="0" applyFont="1" applyFill="1" applyBorder="1" applyAlignment="1">
      <alignment horizontal="center" vertical="center" wrapText="1"/>
    </xf>
    <xf numFmtId="0" fontId="40" fillId="0" borderId="0" xfId="0" applyFont="1" applyAlignment="1">
      <alignment horizontal="center" vertical="center"/>
    </xf>
  </cellXfs>
  <cellStyles count="14">
    <cellStyle name="Comma" xfId="4" builtinId="3"/>
    <cellStyle name="Comma 2" xfId="5"/>
    <cellStyle name="Comma 3" xfId="13"/>
    <cellStyle name="Normal" xfId="0" builtinId="0"/>
    <cellStyle name="Normal 2" xfId="1"/>
    <cellStyle name="Normal 2 2" xfId="2"/>
    <cellStyle name="Normal 2 3" xfId="7"/>
    <cellStyle name="Normal 2 4" xfId="3"/>
    <cellStyle name="Normal 3" xfId="8"/>
    <cellStyle name="Normal 4" xfId="12"/>
    <cellStyle name="Percent" xfId="6" builtinId="5"/>
    <cellStyle name="常规 2" xfId="9"/>
    <cellStyle name="常规 3" xfId="10"/>
    <cellStyle name="常规_Sheet1" xfId="11"/>
  </cellStyles>
  <dxfs count="0"/>
  <tableStyles count="0" defaultTableStyle="TableStyleMedium9" defaultPivotStyle="PivotStyleLight16"/>
  <colors>
    <mruColors>
      <color rgb="FFFF9933"/>
      <color rgb="FFFFFF99"/>
      <color rgb="FFFFFFCC"/>
      <color rgb="FFFF0066"/>
      <color rgb="FF66FF33"/>
      <color rgb="FF339933"/>
      <color rgb="FF00CC0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117" Type="http://schemas.openxmlformats.org/officeDocument/2006/relationships/image" Target="../media/image117.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jpeg"/><Relationship Id="rId63" Type="http://schemas.openxmlformats.org/officeDocument/2006/relationships/image" Target="../media/image63.png"/><Relationship Id="rId68" Type="http://schemas.openxmlformats.org/officeDocument/2006/relationships/image" Target="../media/image68.jpeg"/><Relationship Id="rId84" Type="http://schemas.openxmlformats.org/officeDocument/2006/relationships/image" Target="../media/image84.png"/><Relationship Id="rId89" Type="http://schemas.openxmlformats.org/officeDocument/2006/relationships/image" Target="../media/image89.jpeg"/><Relationship Id="rId112" Type="http://schemas.openxmlformats.org/officeDocument/2006/relationships/image" Target="../media/image112.png"/><Relationship Id="rId133" Type="http://schemas.openxmlformats.org/officeDocument/2006/relationships/image" Target="../media/image133.png"/><Relationship Id="rId138" Type="http://schemas.openxmlformats.org/officeDocument/2006/relationships/image" Target="../media/image138.jpeg"/><Relationship Id="rId154" Type="http://schemas.openxmlformats.org/officeDocument/2006/relationships/image" Target="../media/image154.jpeg"/><Relationship Id="rId159" Type="http://schemas.openxmlformats.org/officeDocument/2006/relationships/image" Target="../media/image159.jpeg"/><Relationship Id="rId16" Type="http://schemas.openxmlformats.org/officeDocument/2006/relationships/image" Target="../media/image16.png"/><Relationship Id="rId107" Type="http://schemas.openxmlformats.org/officeDocument/2006/relationships/image" Target="../media/image107.jpe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jpe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28" Type="http://schemas.openxmlformats.org/officeDocument/2006/relationships/image" Target="../media/image128.png"/><Relationship Id="rId144" Type="http://schemas.openxmlformats.org/officeDocument/2006/relationships/image" Target="../media/image144.png"/><Relationship Id="rId149" Type="http://schemas.openxmlformats.org/officeDocument/2006/relationships/image" Target="../media/image149.jpeg"/><Relationship Id="rId5" Type="http://schemas.openxmlformats.org/officeDocument/2006/relationships/image" Target="../media/image5.jpeg"/><Relationship Id="rId90" Type="http://schemas.openxmlformats.org/officeDocument/2006/relationships/image" Target="../media/image90.jpeg"/><Relationship Id="rId95" Type="http://schemas.openxmlformats.org/officeDocument/2006/relationships/image" Target="../media/image95.jpeg"/><Relationship Id="rId160" Type="http://schemas.openxmlformats.org/officeDocument/2006/relationships/image" Target="../media/image160.jpeg"/><Relationship Id="rId165" Type="http://schemas.openxmlformats.org/officeDocument/2006/relationships/image" Target="../media/image165.jpeg"/><Relationship Id="rId22" Type="http://schemas.openxmlformats.org/officeDocument/2006/relationships/image" Target="../media/image22.png"/><Relationship Id="rId27" Type="http://schemas.openxmlformats.org/officeDocument/2006/relationships/image" Target="../media/image27.jpe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113" Type="http://schemas.openxmlformats.org/officeDocument/2006/relationships/image" Target="../media/image113.jpeg"/><Relationship Id="rId118" Type="http://schemas.openxmlformats.org/officeDocument/2006/relationships/image" Target="../media/image118.png"/><Relationship Id="rId134" Type="http://schemas.openxmlformats.org/officeDocument/2006/relationships/image" Target="../media/image134.jpeg"/><Relationship Id="rId139" Type="http://schemas.openxmlformats.org/officeDocument/2006/relationships/image" Target="../media/image139.jpeg"/><Relationship Id="rId80" Type="http://schemas.openxmlformats.org/officeDocument/2006/relationships/image" Target="../media/image80.jpeg"/><Relationship Id="rId85" Type="http://schemas.openxmlformats.org/officeDocument/2006/relationships/image" Target="../media/image85.png"/><Relationship Id="rId150" Type="http://schemas.openxmlformats.org/officeDocument/2006/relationships/image" Target="../media/image150.jpeg"/><Relationship Id="rId155" Type="http://schemas.openxmlformats.org/officeDocument/2006/relationships/image" Target="../media/image155.jpe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jpeg"/><Relationship Id="rId38" Type="http://schemas.openxmlformats.org/officeDocument/2006/relationships/image" Target="../media/image38.jpeg"/><Relationship Id="rId59" Type="http://schemas.openxmlformats.org/officeDocument/2006/relationships/image" Target="../media/image59.jpeg"/><Relationship Id="rId103" Type="http://schemas.openxmlformats.org/officeDocument/2006/relationships/image" Target="../media/image103.png"/><Relationship Id="rId108" Type="http://schemas.openxmlformats.org/officeDocument/2006/relationships/image" Target="../media/image108.png"/><Relationship Id="rId124" Type="http://schemas.openxmlformats.org/officeDocument/2006/relationships/image" Target="../media/image124.jpeg"/><Relationship Id="rId129" Type="http://schemas.openxmlformats.org/officeDocument/2006/relationships/image" Target="../media/image129.jpeg"/><Relationship Id="rId54" Type="http://schemas.openxmlformats.org/officeDocument/2006/relationships/image" Target="../media/image54.jpeg"/><Relationship Id="rId70" Type="http://schemas.openxmlformats.org/officeDocument/2006/relationships/image" Target="../media/image70.png"/><Relationship Id="rId75" Type="http://schemas.openxmlformats.org/officeDocument/2006/relationships/image" Target="../media/image75.jpeg"/><Relationship Id="rId91" Type="http://schemas.openxmlformats.org/officeDocument/2006/relationships/image" Target="../media/image91.jpeg"/><Relationship Id="rId96" Type="http://schemas.openxmlformats.org/officeDocument/2006/relationships/image" Target="../media/image96.jpeg"/><Relationship Id="rId140" Type="http://schemas.openxmlformats.org/officeDocument/2006/relationships/image" Target="../media/image140.png"/><Relationship Id="rId145" Type="http://schemas.openxmlformats.org/officeDocument/2006/relationships/image" Target="../media/image145.png"/><Relationship Id="rId161" Type="http://schemas.openxmlformats.org/officeDocument/2006/relationships/image" Target="../media/image161.jpeg"/><Relationship Id="rId166" Type="http://schemas.openxmlformats.org/officeDocument/2006/relationships/image" Target="../media/image166.png"/><Relationship Id="rId1" Type="http://schemas.openxmlformats.org/officeDocument/2006/relationships/image" Target="../media/image1.jpeg"/><Relationship Id="rId6" Type="http://schemas.openxmlformats.org/officeDocument/2006/relationships/image" Target="../media/image6.jpeg"/><Relationship Id="rId15" Type="http://schemas.openxmlformats.org/officeDocument/2006/relationships/image" Target="../media/image15.jpe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jpeg"/><Relationship Id="rId49" Type="http://schemas.openxmlformats.org/officeDocument/2006/relationships/image" Target="../media/image49.png"/><Relationship Id="rId57" Type="http://schemas.openxmlformats.org/officeDocument/2006/relationships/image" Target="../media/image57.png"/><Relationship Id="rId106" Type="http://schemas.openxmlformats.org/officeDocument/2006/relationships/image" Target="../media/image106.png"/><Relationship Id="rId114" Type="http://schemas.openxmlformats.org/officeDocument/2006/relationships/image" Target="../media/image114.png"/><Relationship Id="rId119" Type="http://schemas.openxmlformats.org/officeDocument/2006/relationships/image" Target="../media/image119.png"/><Relationship Id="rId127" Type="http://schemas.openxmlformats.org/officeDocument/2006/relationships/image" Target="../media/image12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jpe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jpeg"/><Relationship Id="rId86" Type="http://schemas.openxmlformats.org/officeDocument/2006/relationships/image" Target="../media/image86.png"/><Relationship Id="rId94" Type="http://schemas.openxmlformats.org/officeDocument/2006/relationships/image" Target="../media/image94.jpeg"/><Relationship Id="rId99" Type="http://schemas.openxmlformats.org/officeDocument/2006/relationships/image" Target="../media/image99.jpeg"/><Relationship Id="rId101" Type="http://schemas.openxmlformats.org/officeDocument/2006/relationships/image" Target="../media/image101.jpeg"/><Relationship Id="rId122" Type="http://schemas.openxmlformats.org/officeDocument/2006/relationships/image" Target="../media/image122.jpeg"/><Relationship Id="rId130" Type="http://schemas.openxmlformats.org/officeDocument/2006/relationships/image" Target="../media/image130.png"/><Relationship Id="rId135" Type="http://schemas.openxmlformats.org/officeDocument/2006/relationships/image" Target="../media/image135.jpeg"/><Relationship Id="rId143" Type="http://schemas.openxmlformats.org/officeDocument/2006/relationships/image" Target="../media/image143.jpeg"/><Relationship Id="rId148" Type="http://schemas.openxmlformats.org/officeDocument/2006/relationships/image" Target="../media/image148.jpeg"/><Relationship Id="rId151" Type="http://schemas.openxmlformats.org/officeDocument/2006/relationships/image" Target="../media/image151.jpeg"/><Relationship Id="rId156" Type="http://schemas.openxmlformats.org/officeDocument/2006/relationships/image" Target="../media/image156.jpeg"/><Relationship Id="rId164" Type="http://schemas.openxmlformats.org/officeDocument/2006/relationships/image" Target="../media/image164.png"/><Relationship Id="rId169" Type="http://schemas.openxmlformats.org/officeDocument/2006/relationships/image" Target="../media/image169.png"/><Relationship Id="rId4" Type="http://schemas.openxmlformats.org/officeDocument/2006/relationships/image" Target="../media/image4.jpe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109" Type="http://schemas.openxmlformats.org/officeDocument/2006/relationships/image" Target="../media/image109.jpeg"/><Relationship Id="rId34" Type="http://schemas.openxmlformats.org/officeDocument/2006/relationships/image" Target="../media/image34.jpe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jpeg"/><Relationship Id="rId97" Type="http://schemas.openxmlformats.org/officeDocument/2006/relationships/image" Target="../media/image97.png"/><Relationship Id="rId104" Type="http://schemas.openxmlformats.org/officeDocument/2006/relationships/image" Target="../media/image104.png"/><Relationship Id="rId120" Type="http://schemas.openxmlformats.org/officeDocument/2006/relationships/image" Target="../media/image120.jpeg"/><Relationship Id="rId125" Type="http://schemas.openxmlformats.org/officeDocument/2006/relationships/image" Target="../media/image125.jpeg"/><Relationship Id="rId141" Type="http://schemas.openxmlformats.org/officeDocument/2006/relationships/image" Target="../media/image141.jpeg"/><Relationship Id="rId146" Type="http://schemas.openxmlformats.org/officeDocument/2006/relationships/image" Target="../media/image146.jpeg"/><Relationship Id="rId167" Type="http://schemas.openxmlformats.org/officeDocument/2006/relationships/image" Target="../media/image167.png"/><Relationship Id="rId7" Type="http://schemas.openxmlformats.org/officeDocument/2006/relationships/image" Target="../media/image7.jpeg"/><Relationship Id="rId71" Type="http://schemas.openxmlformats.org/officeDocument/2006/relationships/image" Target="../media/image71.png"/><Relationship Id="rId92" Type="http://schemas.openxmlformats.org/officeDocument/2006/relationships/image" Target="../media/image92.jpeg"/><Relationship Id="rId162" Type="http://schemas.openxmlformats.org/officeDocument/2006/relationships/image" Target="../media/image162.jpeg"/><Relationship Id="rId2" Type="http://schemas.openxmlformats.org/officeDocument/2006/relationships/image" Target="../media/image2.jpe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jpeg"/><Relationship Id="rId66" Type="http://schemas.openxmlformats.org/officeDocument/2006/relationships/image" Target="../media/image66.png"/><Relationship Id="rId87" Type="http://schemas.openxmlformats.org/officeDocument/2006/relationships/image" Target="../media/image87.jpeg"/><Relationship Id="rId110" Type="http://schemas.openxmlformats.org/officeDocument/2006/relationships/image" Target="../media/image110.png"/><Relationship Id="rId115" Type="http://schemas.openxmlformats.org/officeDocument/2006/relationships/image" Target="../media/image115.png"/><Relationship Id="rId131" Type="http://schemas.openxmlformats.org/officeDocument/2006/relationships/image" Target="../media/image131.png"/><Relationship Id="rId136" Type="http://schemas.openxmlformats.org/officeDocument/2006/relationships/image" Target="../media/image136.jpeg"/><Relationship Id="rId157" Type="http://schemas.openxmlformats.org/officeDocument/2006/relationships/image" Target="../media/image157.jpeg"/><Relationship Id="rId61" Type="http://schemas.openxmlformats.org/officeDocument/2006/relationships/image" Target="../media/image61.png"/><Relationship Id="rId82" Type="http://schemas.openxmlformats.org/officeDocument/2006/relationships/image" Target="../media/image82.jpeg"/><Relationship Id="rId152" Type="http://schemas.openxmlformats.org/officeDocument/2006/relationships/image" Target="../media/image152.png"/><Relationship Id="rId19" Type="http://schemas.openxmlformats.org/officeDocument/2006/relationships/image" Target="../media/image19.png"/><Relationship Id="rId14" Type="http://schemas.openxmlformats.org/officeDocument/2006/relationships/image" Target="../media/image14.jpeg"/><Relationship Id="rId30" Type="http://schemas.openxmlformats.org/officeDocument/2006/relationships/image" Target="../media/image30.png"/><Relationship Id="rId35" Type="http://schemas.openxmlformats.org/officeDocument/2006/relationships/image" Target="../media/image35.jpe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jpeg"/><Relationship Id="rId105" Type="http://schemas.openxmlformats.org/officeDocument/2006/relationships/image" Target="../media/image105.jpeg"/><Relationship Id="rId126" Type="http://schemas.openxmlformats.org/officeDocument/2006/relationships/image" Target="../media/image126.jpeg"/><Relationship Id="rId147" Type="http://schemas.openxmlformats.org/officeDocument/2006/relationships/image" Target="../media/image147.jpeg"/><Relationship Id="rId168" Type="http://schemas.openxmlformats.org/officeDocument/2006/relationships/image" Target="../media/image168.png"/><Relationship Id="rId8" Type="http://schemas.openxmlformats.org/officeDocument/2006/relationships/image" Target="../media/image8.jpe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jpe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3" Type="http://schemas.openxmlformats.org/officeDocument/2006/relationships/image" Target="../media/image3.jpeg"/><Relationship Id="rId25" Type="http://schemas.openxmlformats.org/officeDocument/2006/relationships/image" Target="../media/image25.png"/><Relationship Id="rId46" Type="http://schemas.openxmlformats.org/officeDocument/2006/relationships/image" Target="../media/image46.jpeg"/><Relationship Id="rId67" Type="http://schemas.openxmlformats.org/officeDocument/2006/relationships/image" Target="../media/image67.png"/><Relationship Id="rId116" Type="http://schemas.openxmlformats.org/officeDocument/2006/relationships/image" Target="../media/image116.png"/><Relationship Id="rId137" Type="http://schemas.openxmlformats.org/officeDocument/2006/relationships/image" Target="../media/image137.jpeg"/><Relationship Id="rId158" Type="http://schemas.openxmlformats.org/officeDocument/2006/relationships/image" Target="../media/image158.jpe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jpe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png"/><Relationship Id="rId153" Type="http://schemas.openxmlformats.org/officeDocument/2006/relationships/image" Target="../media/image153.jpeg"/></Relationships>
</file>

<file path=xl/drawings/drawing1.xml><?xml version="1.0" encoding="utf-8"?>
<xdr:wsDr xmlns:xdr="http://schemas.openxmlformats.org/drawingml/2006/spreadsheetDrawing" xmlns:a="http://schemas.openxmlformats.org/drawingml/2006/main">
  <xdr:twoCellAnchor>
    <xdr:from>
      <xdr:col>1</xdr:col>
      <xdr:colOff>428625</xdr:colOff>
      <xdr:row>67</xdr:row>
      <xdr:rowOff>35669</xdr:rowOff>
    </xdr:from>
    <xdr:to>
      <xdr:col>1</xdr:col>
      <xdr:colOff>1177640</xdr:colOff>
      <xdr:row>67</xdr:row>
      <xdr:rowOff>1076325</xdr:rowOff>
    </xdr:to>
    <xdr:pic>
      <xdr:nvPicPr>
        <xdr:cNvPr id="4" name="Picture 8"/>
        <xdr:cNvPicPr>
          <a:picLocks noChangeAspect="1" noChangeArrowheads="1"/>
        </xdr:cNvPicPr>
      </xdr:nvPicPr>
      <xdr:blipFill>
        <a:blip xmlns:r="http://schemas.openxmlformats.org/officeDocument/2006/relationships" r:embed="rId1" cstate="print"/>
        <a:srcRect/>
        <a:stretch>
          <a:fillRect/>
        </a:stretch>
      </xdr:blipFill>
      <xdr:spPr bwMode="auto">
        <a:xfrm>
          <a:off x="781050" y="53813819"/>
          <a:ext cx="749015" cy="1040656"/>
        </a:xfrm>
        <a:prstGeom prst="rect">
          <a:avLst/>
        </a:prstGeom>
        <a:noFill/>
        <a:ln w="9525">
          <a:noFill/>
          <a:miter lim="800000"/>
          <a:headEnd/>
          <a:tailEnd/>
        </a:ln>
      </xdr:spPr>
    </xdr:pic>
    <xdr:clientData/>
  </xdr:twoCellAnchor>
  <xdr:twoCellAnchor>
    <xdr:from>
      <xdr:col>1</xdr:col>
      <xdr:colOff>360260</xdr:colOff>
      <xdr:row>72</xdr:row>
      <xdr:rowOff>64761</xdr:rowOff>
    </xdr:from>
    <xdr:to>
      <xdr:col>1</xdr:col>
      <xdr:colOff>1129560</xdr:colOff>
      <xdr:row>73</xdr:row>
      <xdr:rowOff>600075</xdr:rowOff>
    </xdr:to>
    <xdr:pic>
      <xdr:nvPicPr>
        <xdr:cNvPr id="6" name="Picture 6"/>
        <xdr:cNvPicPr>
          <a:picLocks noChangeAspect="1" noChangeArrowheads="1"/>
        </xdr:cNvPicPr>
      </xdr:nvPicPr>
      <xdr:blipFill>
        <a:blip xmlns:r="http://schemas.openxmlformats.org/officeDocument/2006/relationships" r:embed="rId2" cstate="print"/>
        <a:srcRect/>
        <a:stretch>
          <a:fillRect/>
        </a:stretch>
      </xdr:blipFill>
      <xdr:spPr bwMode="auto">
        <a:xfrm>
          <a:off x="712685" y="57633861"/>
          <a:ext cx="769300" cy="1163964"/>
        </a:xfrm>
        <a:prstGeom prst="rect">
          <a:avLst/>
        </a:prstGeom>
        <a:noFill/>
        <a:ln w="9525">
          <a:noFill/>
          <a:miter lim="800000"/>
          <a:headEnd/>
          <a:tailEnd/>
        </a:ln>
      </xdr:spPr>
    </xdr:pic>
    <xdr:clientData/>
  </xdr:twoCellAnchor>
  <xdr:twoCellAnchor>
    <xdr:from>
      <xdr:col>1</xdr:col>
      <xdr:colOff>419584</xdr:colOff>
      <xdr:row>74</xdr:row>
      <xdr:rowOff>23378</xdr:rowOff>
    </xdr:from>
    <xdr:to>
      <xdr:col>1</xdr:col>
      <xdr:colOff>1089287</xdr:colOff>
      <xdr:row>75</xdr:row>
      <xdr:rowOff>571500</xdr:rowOff>
    </xdr:to>
    <xdr:pic>
      <xdr:nvPicPr>
        <xdr:cNvPr id="7" name="Picture 22"/>
        <xdr:cNvPicPr>
          <a:picLocks noChangeAspect="1" noChangeArrowheads="1"/>
        </xdr:cNvPicPr>
      </xdr:nvPicPr>
      <xdr:blipFill>
        <a:blip xmlns:r="http://schemas.openxmlformats.org/officeDocument/2006/relationships" r:embed="rId3" cstate="print"/>
        <a:srcRect/>
        <a:stretch>
          <a:fillRect/>
        </a:stretch>
      </xdr:blipFill>
      <xdr:spPr bwMode="auto">
        <a:xfrm>
          <a:off x="772009" y="58849778"/>
          <a:ext cx="669703" cy="1176772"/>
        </a:xfrm>
        <a:prstGeom prst="rect">
          <a:avLst/>
        </a:prstGeom>
        <a:noFill/>
        <a:ln w="9525">
          <a:noFill/>
          <a:miter lim="800000"/>
          <a:headEnd/>
          <a:tailEnd/>
        </a:ln>
      </xdr:spPr>
    </xdr:pic>
    <xdr:clientData/>
  </xdr:twoCellAnchor>
  <xdr:twoCellAnchor editAs="oneCell">
    <xdr:from>
      <xdr:col>1</xdr:col>
      <xdr:colOff>465779</xdr:colOff>
      <xdr:row>78</xdr:row>
      <xdr:rowOff>38444</xdr:rowOff>
    </xdr:from>
    <xdr:to>
      <xdr:col>1</xdr:col>
      <xdr:colOff>1157391</xdr:colOff>
      <xdr:row>78</xdr:row>
      <xdr:rowOff>1095375</xdr:rowOff>
    </xdr:to>
    <xdr:pic>
      <xdr:nvPicPr>
        <xdr:cNvPr id="8" name="Picture 26"/>
        <xdr:cNvPicPr>
          <a:picLocks noChangeAspect="1" noChangeArrowheads="1"/>
        </xdr:cNvPicPr>
      </xdr:nvPicPr>
      <xdr:blipFill>
        <a:blip xmlns:r="http://schemas.openxmlformats.org/officeDocument/2006/relationships" r:embed="rId4" cstate="print"/>
        <a:srcRect/>
        <a:stretch>
          <a:fillRect/>
        </a:stretch>
      </xdr:blipFill>
      <xdr:spPr bwMode="auto">
        <a:xfrm>
          <a:off x="818204" y="62427194"/>
          <a:ext cx="691612" cy="1056931"/>
        </a:xfrm>
        <a:prstGeom prst="rect">
          <a:avLst/>
        </a:prstGeom>
        <a:noFill/>
        <a:ln w="9525">
          <a:noFill/>
          <a:miter lim="800000"/>
          <a:headEnd/>
          <a:tailEnd/>
        </a:ln>
      </xdr:spPr>
    </xdr:pic>
    <xdr:clientData/>
  </xdr:twoCellAnchor>
  <xdr:twoCellAnchor editAs="oneCell">
    <xdr:from>
      <xdr:col>1</xdr:col>
      <xdr:colOff>399460</xdr:colOff>
      <xdr:row>76</xdr:row>
      <xdr:rowOff>18374</xdr:rowOff>
    </xdr:from>
    <xdr:to>
      <xdr:col>1</xdr:col>
      <xdr:colOff>1223710</xdr:colOff>
      <xdr:row>76</xdr:row>
      <xdr:rowOff>1114425</xdr:rowOff>
    </xdr:to>
    <xdr:pic>
      <xdr:nvPicPr>
        <xdr:cNvPr id="12" name="Picture 24"/>
        <xdr:cNvPicPr>
          <a:picLocks noChangeAspect="1" noChangeArrowheads="1"/>
        </xdr:cNvPicPr>
      </xdr:nvPicPr>
      <xdr:blipFill>
        <a:blip xmlns:r="http://schemas.openxmlformats.org/officeDocument/2006/relationships" r:embed="rId5" cstate="print"/>
        <a:srcRect/>
        <a:stretch>
          <a:fillRect/>
        </a:stretch>
      </xdr:blipFill>
      <xdr:spPr bwMode="auto">
        <a:xfrm>
          <a:off x="751885" y="60102074"/>
          <a:ext cx="824250" cy="1096051"/>
        </a:xfrm>
        <a:prstGeom prst="rect">
          <a:avLst/>
        </a:prstGeom>
        <a:noFill/>
        <a:ln w="9525">
          <a:noFill/>
          <a:miter lim="800000"/>
          <a:headEnd/>
          <a:tailEnd/>
        </a:ln>
      </xdr:spPr>
    </xdr:pic>
    <xdr:clientData/>
  </xdr:twoCellAnchor>
  <xdr:twoCellAnchor editAs="oneCell">
    <xdr:from>
      <xdr:col>1</xdr:col>
      <xdr:colOff>456305</xdr:colOff>
      <xdr:row>77</xdr:row>
      <xdr:rowOff>28410</xdr:rowOff>
    </xdr:from>
    <xdr:to>
      <xdr:col>1</xdr:col>
      <xdr:colOff>1166866</xdr:colOff>
      <xdr:row>77</xdr:row>
      <xdr:rowOff>1085850</xdr:rowOff>
    </xdr:to>
    <xdr:pic>
      <xdr:nvPicPr>
        <xdr:cNvPr id="13" name="Picture 26"/>
        <xdr:cNvPicPr>
          <a:picLocks noChangeAspect="1" noChangeArrowheads="1"/>
        </xdr:cNvPicPr>
      </xdr:nvPicPr>
      <xdr:blipFill>
        <a:blip xmlns:r="http://schemas.openxmlformats.org/officeDocument/2006/relationships" r:embed="rId6" cstate="print"/>
        <a:srcRect/>
        <a:stretch>
          <a:fillRect/>
        </a:stretch>
      </xdr:blipFill>
      <xdr:spPr bwMode="auto">
        <a:xfrm>
          <a:off x="808730" y="61264635"/>
          <a:ext cx="710561" cy="1057440"/>
        </a:xfrm>
        <a:prstGeom prst="rect">
          <a:avLst/>
        </a:prstGeom>
        <a:noFill/>
        <a:ln w="9525">
          <a:noFill/>
          <a:miter lim="800000"/>
          <a:headEnd/>
          <a:tailEnd/>
        </a:ln>
      </xdr:spPr>
    </xdr:pic>
    <xdr:clientData/>
  </xdr:twoCellAnchor>
  <xdr:twoCellAnchor>
    <xdr:from>
      <xdr:col>1</xdr:col>
      <xdr:colOff>340642</xdr:colOff>
      <xdr:row>70</xdr:row>
      <xdr:rowOff>25981</xdr:rowOff>
    </xdr:from>
    <xdr:to>
      <xdr:col>1</xdr:col>
      <xdr:colOff>1149179</xdr:colOff>
      <xdr:row>71</xdr:row>
      <xdr:rowOff>542925</xdr:rowOff>
    </xdr:to>
    <xdr:pic>
      <xdr:nvPicPr>
        <xdr:cNvPr id="18" name="Picture 18"/>
        <xdr:cNvPicPr>
          <a:picLocks noChangeAspect="1" noChangeArrowheads="1"/>
        </xdr:cNvPicPr>
      </xdr:nvPicPr>
      <xdr:blipFill>
        <a:blip xmlns:r="http://schemas.openxmlformats.org/officeDocument/2006/relationships" r:embed="rId7" cstate="print"/>
        <a:srcRect/>
        <a:stretch>
          <a:fillRect/>
        </a:stretch>
      </xdr:blipFill>
      <xdr:spPr bwMode="auto">
        <a:xfrm>
          <a:off x="693067" y="56337781"/>
          <a:ext cx="808537" cy="1145594"/>
        </a:xfrm>
        <a:prstGeom prst="rect">
          <a:avLst/>
        </a:prstGeom>
        <a:noFill/>
        <a:ln w="9525">
          <a:noFill/>
          <a:miter lim="800000"/>
          <a:headEnd/>
          <a:tailEnd/>
        </a:ln>
      </xdr:spPr>
    </xdr:pic>
    <xdr:clientData/>
  </xdr:twoCellAnchor>
  <xdr:twoCellAnchor>
    <xdr:from>
      <xdr:col>1</xdr:col>
      <xdr:colOff>352425</xdr:colOff>
      <xdr:row>68</xdr:row>
      <xdr:rowOff>100854</xdr:rowOff>
    </xdr:from>
    <xdr:to>
      <xdr:col>1</xdr:col>
      <xdr:colOff>1191838</xdr:colOff>
      <xdr:row>69</xdr:row>
      <xdr:rowOff>552450</xdr:rowOff>
    </xdr:to>
    <xdr:pic>
      <xdr:nvPicPr>
        <xdr:cNvPr id="19" name="Picture 16"/>
        <xdr:cNvPicPr>
          <a:picLocks noChangeAspect="1" noChangeArrowheads="1"/>
        </xdr:cNvPicPr>
      </xdr:nvPicPr>
      <xdr:blipFill>
        <a:blip xmlns:r="http://schemas.openxmlformats.org/officeDocument/2006/relationships" r:embed="rId8" cstate="print"/>
        <a:srcRect/>
        <a:stretch>
          <a:fillRect/>
        </a:stretch>
      </xdr:blipFill>
      <xdr:spPr bwMode="auto">
        <a:xfrm>
          <a:off x="704850" y="55022004"/>
          <a:ext cx="839413" cy="1146921"/>
        </a:xfrm>
        <a:prstGeom prst="rect">
          <a:avLst/>
        </a:prstGeom>
        <a:noFill/>
        <a:ln w="9525">
          <a:noFill/>
          <a:miter lim="800000"/>
          <a:headEnd/>
          <a:tailEnd/>
        </a:ln>
      </xdr:spPr>
    </xdr:pic>
    <xdr:clientData/>
  </xdr:twoCellAnchor>
  <xdr:twoCellAnchor editAs="oneCell">
    <xdr:from>
      <xdr:col>1</xdr:col>
      <xdr:colOff>581025</xdr:colOff>
      <xdr:row>80</xdr:row>
      <xdr:rowOff>192346</xdr:rowOff>
    </xdr:from>
    <xdr:to>
      <xdr:col>1</xdr:col>
      <xdr:colOff>1145364</xdr:colOff>
      <xdr:row>80</xdr:row>
      <xdr:rowOff>1047750</xdr:rowOff>
    </xdr:to>
    <xdr:pic>
      <xdr:nvPicPr>
        <xdr:cNvPr id="23" name="Picture 38"/>
        <xdr:cNvPicPr>
          <a:picLocks noChangeAspect="1" noChangeArrowheads="1"/>
        </xdr:cNvPicPr>
      </xdr:nvPicPr>
      <xdr:blipFill>
        <a:blip xmlns:r="http://schemas.openxmlformats.org/officeDocument/2006/relationships" r:embed="rId9" cstate="print"/>
        <a:srcRect/>
        <a:stretch>
          <a:fillRect/>
        </a:stretch>
      </xdr:blipFill>
      <xdr:spPr bwMode="auto">
        <a:xfrm>
          <a:off x="933450" y="64648021"/>
          <a:ext cx="564339" cy="855404"/>
        </a:xfrm>
        <a:prstGeom prst="rect">
          <a:avLst/>
        </a:prstGeom>
        <a:noFill/>
        <a:ln w="9525">
          <a:noFill/>
          <a:miter lim="800000"/>
          <a:headEnd/>
          <a:tailEnd/>
        </a:ln>
      </xdr:spPr>
    </xdr:pic>
    <xdr:clientData/>
  </xdr:twoCellAnchor>
  <xdr:twoCellAnchor editAs="oneCell">
    <xdr:from>
      <xdr:col>1</xdr:col>
      <xdr:colOff>535377</xdr:colOff>
      <xdr:row>81</xdr:row>
      <xdr:rowOff>152714</xdr:rowOff>
    </xdr:from>
    <xdr:to>
      <xdr:col>1</xdr:col>
      <xdr:colOff>1076325</xdr:colOff>
      <xdr:row>81</xdr:row>
      <xdr:rowOff>1057276</xdr:rowOff>
    </xdr:to>
    <xdr:pic>
      <xdr:nvPicPr>
        <xdr:cNvPr id="25" name="Picture 8"/>
        <xdr:cNvPicPr>
          <a:picLocks noChangeAspect="1" noChangeArrowheads="1"/>
        </xdr:cNvPicPr>
      </xdr:nvPicPr>
      <xdr:blipFill>
        <a:blip xmlns:r="http://schemas.openxmlformats.org/officeDocument/2006/relationships" r:embed="rId10" cstate="print"/>
        <a:srcRect/>
        <a:stretch>
          <a:fillRect/>
        </a:stretch>
      </xdr:blipFill>
      <xdr:spPr bwMode="auto">
        <a:xfrm>
          <a:off x="887802" y="65760914"/>
          <a:ext cx="540948" cy="904562"/>
        </a:xfrm>
        <a:prstGeom prst="rect">
          <a:avLst/>
        </a:prstGeom>
        <a:noFill/>
        <a:ln w="9525">
          <a:noFill/>
          <a:miter lim="800000"/>
          <a:headEnd/>
          <a:tailEnd/>
        </a:ln>
      </xdr:spPr>
    </xdr:pic>
    <xdr:clientData/>
  </xdr:twoCellAnchor>
  <xdr:twoCellAnchor editAs="oneCell">
    <xdr:from>
      <xdr:col>1</xdr:col>
      <xdr:colOff>457497</xdr:colOff>
      <xdr:row>82</xdr:row>
      <xdr:rowOff>162895</xdr:rowOff>
    </xdr:from>
    <xdr:to>
      <xdr:col>1</xdr:col>
      <xdr:colOff>1076325</xdr:colOff>
      <xdr:row>82</xdr:row>
      <xdr:rowOff>1038225</xdr:rowOff>
    </xdr:to>
    <xdr:pic>
      <xdr:nvPicPr>
        <xdr:cNvPr id="27" name="Picture 18"/>
        <xdr:cNvPicPr>
          <a:picLocks noChangeAspect="1" noChangeArrowheads="1"/>
        </xdr:cNvPicPr>
      </xdr:nvPicPr>
      <xdr:blipFill>
        <a:blip xmlns:r="http://schemas.openxmlformats.org/officeDocument/2006/relationships" r:embed="rId11" cstate="print"/>
        <a:srcRect/>
        <a:stretch>
          <a:fillRect/>
        </a:stretch>
      </xdr:blipFill>
      <xdr:spPr bwMode="auto">
        <a:xfrm>
          <a:off x="809922" y="66923620"/>
          <a:ext cx="618828" cy="875330"/>
        </a:xfrm>
        <a:prstGeom prst="rect">
          <a:avLst/>
        </a:prstGeom>
        <a:noFill/>
        <a:ln w="9525">
          <a:noFill/>
          <a:miter lim="800000"/>
          <a:headEnd/>
          <a:tailEnd/>
        </a:ln>
      </xdr:spPr>
    </xdr:pic>
    <xdr:clientData/>
  </xdr:twoCellAnchor>
  <xdr:twoCellAnchor editAs="oneCell">
    <xdr:from>
      <xdr:col>1</xdr:col>
      <xdr:colOff>321704</xdr:colOff>
      <xdr:row>87</xdr:row>
      <xdr:rowOff>38433</xdr:rowOff>
    </xdr:from>
    <xdr:to>
      <xdr:col>1</xdr:col>
      <xdr:colOff>1187166</xdr:colOff>
      <xdr:row>88</xdr:row>
      <xdr:rowOff>438150</xdr:rowOff>
    </xdr:to>
    <xdr:pic>
      <xdr:nvPicPr>
        <xdr:cNvPr id="28" name="Picture 22"/>
        <xdr:cNvPicPr>
          <a:picLocks noChangeAspect="1" noChangeArrowheads="1"/>
        </xdr:cNvPicPr>
      </xdr:nvPicPr>
      <xdr:blipFill>
        <a:blip xmlns:r="http://schemas.openxmlformats.org/officeDocument/2006/relationships" r:embed="rId12" cstate="print"/>
        <a:srcRect/>
        <a:stretch>
          <a:fillRect/>
        </a:stretch>
      </xdr:blipFill>
      <xdr:spPr bwMode="auto">
        <a:xfrm>
          <a:off x="674129" y="71933133"/>
          <a:ext cx="865462" cy="980742"/>
        </a:xfrm>
        <a:prstGeom prst="rect">
          <a:avLst/>
        </a:prstGeom>
        <a:noFill/>
        <a:ln w="9525">
          <a:noFill/>
          <a:miter lim="800000"/>
          <a:headEnd/>
          <a:tailEnd/>
        </a:ln>
      </xdr:spPr>
    </xdr:pic>
    <xdr:clientData/>
  </xdr:twoCellAnchor>
  <xdr:twoCellAnchor editAs="oneCell">
    <xdr:from>
      <xdr:col>1</xdr:col>
      <xdr:colOff>504978</xdr:colOff>
      <xdr:row>83</xdr:row>
      <xdr:rowOff>38657</xdr:rowOff>
    </xdr:from>
    <xdr:to>
      <xdr:col>1</xdr:col>
      <xdr:colOff>1118192</xdr:colOff>
      <xdr:row>83</xdr:row>
      <xdr:rowOff>1019175</xdr:rowOff>
    </xdr:to>
    <xdr:pic>
      <xdr:nvPicPr>
        <xdr:cNvPr id="29" name="Picture 3095"/>
        <xdr:cNvPicPr>
          <a:picLocks noChangeAspect="1" noChangeArrowheads="1"/>
        </xdr:cNvPicPr>
      </xdr:nvPicPr>
      <xdr:blipFill>
        <a:blip xmlns:r="http://schemas.openxmlformats.org/officeDocument/2006/relationships" r:embed="rId13" cstate="print"/>
        <a:srcRect/>
        <a:stretch>
          <a:fillRect/>
        </a:stretch>
      </xdr:blipFill>
      <xdr:spPr bwMode="auto">
        <a:xfrm>
          <a:off x="857403" y="67951907"/>
          <a:ext cx="613214" cy="980518"/>
        </a:xfrm>
        <a:prstGeom prst="rect">
          <a:avLst/>
        </a:prstGeom>
        <a:noFill/>
        <a:ln w="9525">
          <a:noFill/>
          <a:miter lim="800000"/>
          <a:headEnd/>
          <a:tailEnd/>
        </a:ln>
      </xdr:spPr>
    </xdr:pic>
    <xdr:clientData/>
  </xdr:twoCellAnchor>
  <xdr:twoCellAnchor editAs="oneCell">
    <xdr:from>
      <xdr:col>1</xdr:col>
      <xdr:colOff>366138</xdr:colOff>
      <xdr:row>85</xdr:row>
      <xdr:rowOff>133223</xdr:rowOff>
    </xdr:from>
    <xdr:to>
      <xdr:col>1</xdr:col>
      <xdr:colOff>1085582</xdr:colOff>
      <xdr:row>86</xdr:row>
      <xdr:rowOff>514350</xdr:rowOff>
    </xdr:to>
    <xdr:pic>
      <xdr:nvPicPr>
        <xdr:cNvPr id="30" name="Picture 8"/>
        <xdr:cNvPicPr>
          <a:picLocks noChangeAspect="1" noChangeArrowheads="1"/>
        </xdr:cNvPicPr>
      </xdr:nvPicPr>
      <xdr:blipFill>
        <a:blip xmlns:r="http://schemas.openxmlformats.org/officeDocument/2006/relationships" r:embed="rId14" cstate="print"/>
        <a:srcRect/>
        <a:stretch>
          <a:fillRect/>
        </a:stretch>
      </xdr:blipFill>
      <xdr:spPr bwMode="auto">
        <a:xfrm>
          <a:off x="718563" y="70751573"/>
          <a:ext cx="719444" cy="1019302"/>
        </a:xfrm>
        <a:prstGeom prst="rect">
          <a:avLst/>
        </a:prstGeom>
        <a:noFill/>
        <a:ln w="9525">
          <a:noFill/>
          <a:miter lim="800000"/>
          <a:headEnd/>
          <a:tailEnd/>
        </a:ln>
      </xdr:spPr>
    </xdr:pic>
    <xdr:clientData/>
  </xdr:twoCellAnchor>
  <xdr:twoCellAnchor>
    <xdr:from>
      <xdr:col>1</xdr:col>
      <xdr:colOff>472360</xdr:colOff>
      <xdr:row>84</xdr:row>
      <xdr:rowOff>86196</xdr:rowOff>
    </xdr:from>
    <xdr:to>
      <xdr:col>1</xdr:col>
      <xdr:colOff>1131760</xdr:colOff>
      <xdr:row>84</xdr:row>
      <xdr:rowOff>1000125</xdr:rowOff>
    </xdr:to>
    <xdr:pic>
      <xdr:nvPicPr>
        <xdr:cNvPr id="31" name="Picture 1024" descr="983-3K - moi"/>
        <xdr:cNvPicPr>
          <a:picLocks noChangeAspect="1" noChangeArrowheads="1"/>
        </xdr:cNvPicPr>
      </xdr:nvPicPr>
      <xdr:blipFill>
        <a:blip xmlns:r="http://schemas.openxmlformats.org/officeDocument/2006/relationships" r:embed="rId15"/>
        <a:srcRect/>
        <a:stretch>
          <a:fillRect/>
        </a:stretch>
      </xdr:blipFill>
      <xdr:spPr bwMode="auto">
        <a:xfrm>
          <a:off x="824785" y="69151971"/>
          <a:ext cx="659400" cy="913929"/>
        </a:xfrm>
        <a:prstGeom prst="rect">
          <a:avLst/>
        </a:prstGeom>
        <a:noFill/>
        <a:ln w="9525">
          <a:noFill/>
          <a:miter lim="800000"/>
          <a:headEnd/>
          <a:tailEnd/>
        </a:ln>
      </xdr:spPr>
    </xdr:pic>
    <xdr:clientData/>
  </xdr:twoCellAnchor>
  <xdr:twoCellAnchor>
    <xdr:from>
      <xdr:col>1</xdr:col>
      <xdr:colOff>481885</xdr:colOff>
      <xdr:row>99</xdr:row>
      <xdr:rowOff>44823</xdr:rowOff>
    </xdr:from>
    <xdr:to>
      <xdr:col>1</xdr:col>
      <xdr:colOff>1141285</xdr:colOff>
      <xdr:row>99</xdr:row>
      <xdr:rowOff>875854</xdr:rowOff>
    </xdr:to>
    <xdr:pic>
      <xdr:nvPicPr>
        <xdr:cNvPr id="38" name="Picture 2"/>
        <xdr:cNvPicPr>
          <a:picLocks noChangeAspect="1" noChangeArrowheads="1"/>
        </xdr:cNvPicPr>
      </xdr:nvPicPr>
      <xdr:blipFill>
        <a:blip xmlns:r="http://schemas.openxmlformats.org/officeDocument/2006/relationships" r:embed="rId16" cstate="print"/>
        <a:srcRect/>
        <a:stretch>
          <a:fillRect/>
        </a:stretch>
      </xdr:blipFill>
      <xdr:spPr bwMode="auto">
        <a:xfrm>
          <a:off x="732897" y="68606894"/>
          <a:ext cx="659400" cy="831031"/>
        </a:xfrm>
        <a:prstGeom prst="rect">
          <a:avLst/>
        </a:prstGeom>
        <a:noFill/>
        <a:ln w="9525">
          <a:noFill/>
          <a:miter lim="800000"/>
          <a:headEnd/>
          <a:tailEnd/>
        </a:ln>
      </xdr:spPr>
    </xdr:pic>
    <xdr:clientData/>
  </xdr:twoCellAnchor>
  <xdr:twoCellAnchor>
    <xdr:from>
      <xdr:col>1</xdr:col>
      <xdr:colOff>533306</xdr:colOff>
      <xdr:row>100</xdr:row>
      <xdr:rowOff>70549</xdr:rowOff>
    </xdr:from>
    <xdr:to>
      <xdr:col>1</xdr:col>
      <xdr:colOff>1089864</xdr:colOff>
      <xdr:row>100</xdr:row>
      <xdr:rowOff>914400</xdr:rowOff>
    </xdr:to>
    <xdr:pic>
      <xdr:nvPicPr>
        <xdr:cNvPr id="39" name="Picture 30"/>
        <xdr:cNvPicPr>
          <a:picLocks noChangeAspect="1" noChangeArrowheads="1"/>
        </xdr:cNvPicPr>
      </xdr:nvPicPr>
      <xdr:blipFill>
        <a:blip xmlns:r="http://schemas.openxmlformats.org/officeDocument/2006/relationships" r:embed="rId17" cstate="print"/>
        <a:srcRect/>
        <a:stretch>
          <a:fillRect/>
        </a:stretch>
      </xdr:blipFill>
      <xdr:spPr bwMode="auto">
        <a:xfrm>
          <a:off x="784318" y="69564949"/>
          <a:ext cx="556558" cy="843851"/>
        </a:xfrm>
        <a:prstGeom prst="rect">
          <a:avLst/>
        </a:prstGeom>
        <a:noFill/>
        <a:ln w="9525">
          <a:noFill/>
          <a:miter lim="800000"/>
          <a:headEnd/>
          <a:tailEnd/>
        </a:ln>
      </xdr:spPr>
    </xdr:pic>
    <xdr:clientData/>
  </xdr:twoCellAnchor>
  <xdr:twoCellAnchor>
    <xdr:from>
      <xdr:col>1</xdr:col>
      <xdr:colOff>471121</xdr:colOff>
      <xdr:row>94</xdr:row>
      <xdr:rowOff>9594</xdr:rowOff>
    </xdr:from>
    <xdr:to>
      <xdr:col>1</xdr:col>
      <xdr:colOff>1152050</xdr:colOff>
      <xdr:row>94</xdr:row>
      <xdr:rowOff>840184</xdr:rowOff>
    </xdr:to>
    <xdr:pic>
      <xdr:nvPicPr>
        <xdr:cNvPr id="35" name="Picture 1" descr="GTV-01-01"/>
        <xdr:cNvPicPr>
          <a:picLocks noChangeAspect="1" noChangeArrowheads="1"/>
        </xdr:cNvPicPr>
      </xdr:nvPicPr>
      <xdr:blipFill>
        <a:blip xmlns:r="http://schemas.openxmlformats.org/officeDocument/2006/relationships" r:embed="rId18" cstate="print"/>
        <a:srcRect/>
        <a:stretch>
          <a:fillRect/>
        </a:stretch>
      </xdr:blipFill>
      <xdr:spPr bwMode="auto">
        <a:xfrm>
          <a:off x="722133" y="63910018"/>
          <a:ext cx="680929" cy="830590"/>
        </a:xfrm>
        <a:prstGeom prst="rect">
          <a:avLst/>
        </a:prstGeom>
        <a:noFill/>
        <a:ln w="9525">
          <a:noFill/>
          <a:miter lim="800000"/>
          <a:headEnd/>
          <a:tailEnd/>
        </a:ln>
      </xdr:spPr>
    </xdr:pic>
    <xdr:clientData/>
  </xdr:twoCellAnchor>
  <xdr:twoCellAnchor>
    <xdr:from>
      <xdr:col>1</xdr:col>
      <xdr:colOff>358247</xdr:colOff>
      <xdr:row>95</xdr:row>
      <xdr:rowOff>32236</xdr:rowOff>
    </xdr:from>
    <xdr:to>
      <xdr:col>1</xdr:col>
      <xdr:colOff>1264923</xdr:colOff>
      <xdr:row>95</xdr:row>
      <xdr:rowOff>923925</xdr:rowOff>
    </xdr:to>
    <xdr:pic>
      <xdr:nvPicPr>
        <xdr:cNvPr id="36" name="Picture 1"/>
        <xdr:cNvPicPr>
          <a:picLocks noChangeAspect="1" noChangeArrowheads="1"/>
        </xdr:cNvPicPr>
      </xdr:nvPicPr>
      <xdr:blipFill>
        <a:blip xmlns:r="http://schemas.openxmlformats.org/officeDocument/2006/relationships" r:embed="rId19"/>
        <a:srcRect/>
        <a:stretch>
          <a:fillRect/>
        </a:stretch>
      </xdr:blipFill>
      <xdr:spPr bwMode="auto">
        <a:xfrm>
          <a:off x="609259" y="64864989"/>
          <a:ext cx="906676" cy="891689"/>
        </a:xfrm>
        <a:prstGeom prst="rect">
          <a:avLst/>
        </a:prstGeom>
        <a:noFill/>
        <a:ln w="9525">
          <a:noFill/>
          <a:miter lim="800000"/>
          <a:headEnd/>
          <a:tailEnd/>
        </a:ln>
      </xdr:spPr>
    </xdr:pic>
    <xdr:clientData/>
  </xdr:twoCellAnchor>
  <xdr:twoCellAnchor>
    <xdr:from>
      <xdr:col>1</xdr:col>
      <xdr:colOff>363399</xdr:colOff>
      <xdr:row>96</xdr:row>
      <xdr:rowOff>145675</xdr:rowOff>
    </xdr:from>
    <xdr:to>
      <xdr:col>1</xdr:col>
      <xdr:colOff>1259771</xdr:colOff>
      <xdr:row>96</xdr:row>
      <xdr:rowOff>818028</xdr:rowOff>
    </xdr:to>
    <xdr:pic>
      <xdr:nvPicPr>
        <xdr:cNvPr id="41" name="Picture 7"/>
        <xdr:cNvPicPr>
          <a:picLocks noChangeAspect="1" noChangeArrowheads="1"/>
        </xdr:cNvPicPr>
      </xdr:nvPicPr>
      <xdr:blipFill>
        <a:blip xmlns:r="http://schemas.openxmlformats.org/officeDocument/2006/relationships" r:embed="rId20"/>
        <a:srcRect t="5980" b="18637"/>
        <a:stretch>
          <a:fillRect/>
        </a:stretch>
      </xdr:blipFill>
      <xdr:spPr bwMode="auto">
        <a:xfrm>
          <a:off x="614411" y="65910757"/>
          <a:ext cx="896372" cy="672353"/>
        </a:xfrm>
        <a:prstGeom prst="rect">
          <a:avLst/>
        </a:prstGeom>
        <a:noFill/>
        <a:ln w="9525">
          <a:noFill/>
          <a:miter lim="800000"/>
          <a:headEnd/>
          <a:tailEnd/>
        </a:ln>
      </xdr:spPr>
    </xdr:pic>
    <xdr:clientData/>
  </xdr:twoCellAnchor>
  <xdr:twoCellAnchor>
    <xdr:from>
      <xdr:col>1</xdr:col>
      <xdr:colOff>566043</xdr:colOff>
      <xdr:row>97</xdr:row>
      <xdr:rowOff>109534</xdr:rowOff>
    </xdr:from>
    <xdr:to>
      <xdr:col>1</xdr:col>
      <xdr:colOff>1057127</xdr:colOff>
      <xdr:row>97</xdr:row>
      <xdr:rowOff>868757</xdr:rowOff>
    </xdr:to>
    <xdr:pic>
      <xdr:nvPicPr>
        <xdr:cNvPr id="42" name="Picture 4"/>
        <xdr:cNvPicPr>
          <a:picLocks noChangeAspect="1" noChangeArrowheads="1"/>
        </xdr:cNvPicPr>
      </xdr:nvPicPr>
      <xdr:blipFill>
        <a:blip xmlns:r="http://schemas.openxmlformats.org/officeDocument/2006/relationships" r:embed="rId21" cstate="print"/>
        <a:srcRect/>
        <a:stretch>
          <a:fillRect/>
        </a:stretch>
      </xdr:blipFill>
      <xdr:spPr bwMode="auto">
        <a:xfrm>
          <a:off x="817055" y="66806946"/>
          <a:ext cx="491084" cy="759223"/>
        </a:xfrm>
        <a:prstGeom prst="rect">
          <a:avLst/>
        </a:prstGeom>
        <a:noFill/>
        <a:ln w="9525">
          <a:noFill/>
          <a:miter lim="800000"/>
          <a:headEnd/>
          <a:tailEnd/>
        </a:ln>
      </xdr:spPr>
    </xdr:pic>
    <xdr:clientData/>
  </xdr:twoCellAnchor>
  <xdr:twoCellAnchor>
    <xdr:from>
      <xdr:col>1</xdr:col>
      <xdr:colOff>572801</xdr:colOff>
      <xdr:row>98</xdr:row>
      <xdr:rowOff>35462</xdr:rowOff>
    </xdr:from>
    <xdr:to>
      <xdr:col>1</xdr:col>
      <xdr:colOff>1050370</xdr:colOff>
      <xdr:row>98</xdr:row>
      <xdr:rowOff>834181</xdr:rowOff>
    </xdr:to>
    <xdr:pic>
      <xdr:nvPicPr>
        <xdr:cNvPr id="43" name="Picture 2"/>
        <xdr:cNvPicPr>
          <a:picLocks noChangeAspect="1" noChangeArrowheads="1"/>
        </xdr:cNvPicPr>
      </xdr:nvPicPr>
      <xdr:blipFill>
        <a:blip xmlns:r="http://schemas.openxmlformats.org/officeDocument/2006/relationships" r:embed="rId22" cstate="print"/>
        <a:srcRect/>
        <a:stretch>
          <a:fillRect/>
        </a:stretch>
      </xdr:blipFill>
      <xdr:spPr bwMode="auto">
        <a:xfrm>
          <a:off x="823813" y="67665203"/>
          <a:ext cx="477569" cy="798719"/>
        </a:xfrm>
        <a:prstGeom prst="rect">
          <a:avLst/>
        </a:prstGeom>
        <a:noFill/>
        <a:ln w="9525">
          <a:noFill/>
          <a:miter lim="800000"/>
          <a:headEnd/>
          <a:tailEnd/>
        </a:ln>
      </xdr:spPr>
    </xdr:pic>
    <xdr:clientData/>
  </xdr:twoCellAnchor>
  <xdr:twoCellAnchor>
    <xdr:from>
      <xdr:col>1</xdr:col>
      <xdr:colOff>393534</xdr:colOff>
      <xdr:row>103</xdr:row>
      <xdr:rowOff>27896</xdr:rowOff>
    </xdr:from>
    <xdr:to>
      <xdr:col>1</xdr:col>
      <xdr:colOff>1229636</xdr:colOff>
      <xdr:row>103</xdr:row>
      <xdr:rowOff>924172</xdr:rowOff>
    </xdr:to>
    <xdr:pic>
      <xdr:nvPicPr>
        <xdr:cNvPr id="44" name="Picture 8"/>
        <xdr:cNvPicPr>
          <a:picLocks noChangeAspect="1" noChangeArrowheads="1"/>
        </xdr:cNvPicPr>
      </xdr:nvPicPr>
      <xdr:blipFill>
        <a:blip xmlns:r="http://schemas.openxmlformats.org/officeDocument/2006/relationships" r:embed="rId23" cstate="print"/>
        <a:srcRect/>
        <a:stretch>
          <a:fillRect/>
        </a:stretch>
      </xdr:blipFill>
      <xdr:spPr bwMode="auto">
        <a:xfrm>
          <a:off x="644546" y="72319284"/>
          <a:ext cx="836102" cy="896276"/>
        </a:xfrm>
        <a:prstGeom prst="rect">
          <a:avLst/>
        </a:prstGeom>
        <a:noFill/>
        <a:ln w="9525">
          <a:noFill/>
          <a:miter lim="800000"/>
          <a:headEnd/>
          <a:tailEnd/>
        </a:ln>
      </xdr:spPr>
    </xdr:pic>
    <xdr:clientData/>
  </xdr:twoCellAnchor>
  <xdr:twoCellAnchor>
    <xdr:from>
      <xdr:col>1</xdr:col>
      <xdr:colOff>373142</xdr:colOff>
      <xdr:row>102</xdr:row>
      <xdr:rowOff>114599</xdr:rowOff>
    </xdr:from>
    <xdr:to>
      <xdr:col>1</xdr:col>
      <xdr:colOff>1250029</xdr:colOff>
      <xdr:row>102</xdr:row>
      <xdr:rowOff>925060</xdr:rowOff>
    </xdr:to>
    <xdr:pic>
      <xdr:nvPicPr>
        <xdr:cNvPr id="45" name="Picture 8"/>
        <xdr:cNvPicPr>
          <a:picLocks noChangeAspect="1" noChangeArrowheads="1"/>
        </xdr:cNvPicPr>
      </xdr:nvPicPr>
      <xdr:blipFill>
        <a:blip xmlns:r="http://schemas.openxmlformats.org/officeDocument/2006/relationships" r:embed="rId24" cstate="print"/>
        <a:srcRect/>
        <a:stretch>
          <a:fillRect/>
        </a:stretch>
      </xdr:blipFill>
      <xdr:spPr bwMode="auto">
        <a:xfrm>
          <a:off x="624154" y="71473658"/>
          <a:ext cx="876887" cy="810461"/>
        </a:xfrm>
        <a:prstGeom prst="rect">
          <a:avLst/>
        </a:prstGeom>
        <a:noFill/>
        <a:ln w="9525">
          <a:noFill/>
          <a:miter lim="800000"/>
          <a:headEnd/>
          <a:tailEnd/>
        </a:ln>
      </xdr:spPr>
    </xdr:pic>
    <xdr:clientData/>
  </xdr:twoCellAnchor>
  <xdr:twoCellAnchor>
    <xdr:from>
      <xdr:col>1</xdr:col>
      <xdr:colOff>357847</xdr:colOff>
      <xdr:row>101</xdr:row>
      <xdr:rowOff>124234</xdr:rowOff>
    </xdr:from>
    <xdr:to>
      <xdr:col>1</xdr:col>
      <xdr:colOff>1265323</xdr:colOff>
      <xdr:row>101</xdr:row>
      <xdr:rowOff>925160</xdr:rowOff>
    </xdr:to>
    <xdr:pic>
      <xdr:nvPicPr>
        <xdr:cNvPr id="46" name="Picture 6"/>
        <xdr:cNvPicPr>
          <a:picLocks noChangeAspect="1" noChangeArrowheads="1"/>
        </xdr:cNvPicPr>
      </xdr:nvPicPr>
      <xdr:blipFill>
        <a:blip xmlns:r="http://schemas.openxmlformats.org/officeDocument/2006/relationships" r:embed="rId25" cstate="print"/>
        <a:srcRect/>
        <a:stretch>
          <a:fillRect/>
        </a:stretch>
      </xdr:blipFill>
      <xdr:spPr bwMode="auto">
        <a:xfrm>
          <a:off x="608859" y="70550963"/>
          <a:ext cx="907476" cy="800926"/>
        </a:xfrm>
        <a:prstGeom prst="rect">
          <a:avLst/>
        </a:prstGeom>
        <a:noFill/>
        <a:ln w="9525">
          <a:noFill/>
          <a:miter lim="800000"/>
          <a:headEnd/>
          <a:tailEnd/>
        </a:ln>
      </xdr:spPr>
    </xdr:pic>
    <xdr:clientData/>
  </xdr:twoCellAnchor>
  <xdr:twoCellAnchor editAs="oneCell">
    <xdr:from>
      <xdr:col>1</xdr:col>
      <xdr:colOff>319665</xdr:colOff>
      <xdr:row>58</xdr:row>
      <xdr:rowOff>419100</xdr:rowOff>
    </xdr:from>
    <xdr:to>
      <xdr:col>1</xdr:col>
      <xdr:colOff>1162050</xdr:colOff>
      <xdr:row>60</xdr:row>
      <xdr:rowOff>76200</xdr:rowOff>
    </xdr:to>
    <xdr:pic>
      <xdr:nvPicPr>
        <xdr:cNvPr id="49" name="Picture 153"/>
        <xdr:cNvPicPr>
          <a:picLocks noChangeAspect="1" noChangeArrowheads="1"/>
        </xdr:cNvPicPr>
      </xdr:nvPicPr>
      <xdr:blipFill>
        <a:blip xmlns:r="http://schemas.openxmlformats.org/officeDocument/2006/relationships" r:embed="rId26"/>
        <a:srcRect/>
        <a:stretch>
          <a:fillRect/>
        </a:stretch>
      </xdr:blipFill>
      <xdr:spPr bwMode="auto">
        <a:xfrm>
          <a:off x="672090" y="47872650"/>
          <a:ext cx="842385" cy="885825"/>
        </a:xfrm>
        <a:prstGeom prst="rect">
          <a:avLst/>
        </a:prstGeom>
        <a:noFill/>
        <a:ln w="9525">
          <a:noFill/>
          <a:miter lim="800000"/>
          <a:headEnd/>
          <a:tailEnd/>
        </a:ln>
      </xdr:spPr>
    </xdr:pic>
    <xdr:clientData/>
  </xdr:twoCellAnchor>
  <xdr:twoCellAnchor editAs="oneCell">
    <xdr:from>
      <xdr:col>1</xdr:col>
      <xdr:colOff>304800</xdr:colOff>
      <xdr:row>50</xdr:row>
      <xdr:rowOff>238328</xdr:rowOff>
    </xdr:from>
    <xdr:to>
      <xdr:col>1</xdr:col>
      <xdr:colOff>1066800</xdr:colOff>
      <xdr:row>51</xdr:row>
      <xdr:rowOff>285750</xdr:rowOff>
    </xdr:to>
    <xdr:pic>
      <xdr:nvPicPr>
        <xdr:cNvPr id="50" name="Picture 6"/>
        <xdr:cNvPicPr>
          <a:picLocks noChangeAspect="1" noChangeArrowheads="1"/>
        </xdr:cNvPicPr>
      </xdr:nvPicPr>
      <xdr:blipFill>
        <a:blip xmlns:r="http://schemas.openxmlformats.org/officeDocument/2006/relationships" r:embed="rId27" cstate="print"/>
        <a:srcRect/>
        <a:stretch>
          <a:fillRect/>
        </a:stretch>
      </xdr:blipFill>
      <xdr:spPr bwMode="auto">
        <a:xfrm>
          <a:off x="657225" y="36271403"/>
          <a:ext cx="762000" cy="1228522"/>
        </a:xfrm>
        <a:prstGeom prst="rect">
          <a:avLst/>
        </a:prstGeom>
        <a:noFill/>
        <a:ln w="9525">
          <a:noFill/>
          <a:miter lim="800000"/>
          <a:headEnd/>
          <a:tailEnd/>
        </a:ln>
      </xdr:spPr>
    </xdr:pic>
    <xdr:clientData/>
  </xdr:twoCellAnchor>
  <xdr:twoCellAnchor editAs="oneCell">
    <xdr:from>
      <xdr:col>1</xdr:col>
      <xdr:colOff>311134</xdr:colOff>
      <xdr:row>61</xdr:row>
      <xdr:rowOff>375077</xdr:rowOff>
    </xdr:from>
    <xdr:to>
      <xdr:col>1</xdr:col>
      <xdr:colOff>1121536</xdr:colOff>
      <xdr:row>62</xdr:row>
      <xdr:rowOff>314325</xdr:rowOff>
    </xdr:to>
    <xdr:pic>
      <xdr:nvPicPr>
        <xdr:cNvPr id="51" name="Picture 2"/>
        <xdr:cNvPicPr>
          <a:picLocks noChangeAspect="1" noChangeArrowheads="1"/>
        </xdr:cNvPicPr>
      </xdr:nvPicPr>
      <xdr:blipFill>
        <a:blip xmlns:r="http://schemas.openxmlformats.org/officeDocument/2006/relationships" r:embed="rId28" cstate="print"/>
        <a:srcRect/>
        <a:stretch>
          <a:fillRect/>
        </a:stretch>
      </xdr:blipFill>
      <xdr:spPr bwMode="auto">
        <a:xfrm>
          <a:off x="663559" y="49095452"/>
          <a:ext cx="810402" cy="663148"/>
        </a:xfrm>
        <a:prstGeom prst="rect">
          <a:avLst/>
        </a:prstGeom>
        <a:noFill/>
        <a:ln w="9525">
          <a:noFill/>
          <a:miter lim="800000"/>
          <a:headEnd/>
          <a:tailEnd/>
        </a:ln>
      </xdr:spPr>
    </xdr:pic>
    <xdr:clientData/>
  </xdr:twoCellAnchor>
  <xdr:twoCellAnchor editAs="oneCell">
    <xdr:from>
      <xdr:col>1</xdr:col>
      <xdr:colOff>342900</xdr:colOff>
      <xdr:row>53</xdr:row>
      <xdr:rowOff>125453</xdr:rowOff>
    </xdr:from>
    <xdr:to>
      <xdr:col>1</xdr:col>
      <xdr:colOff>1095375</xdr:colOff>
      <xdr:row>53</xdr:row>
      <xdr:rowOff>1371600</xdr:rowOff>
    </xdr:to>
    <xdr:pic>
      <xdr:nvPicPr>
        <xdr:cNvPr id="52" name="Picture 318"/>
        <xdr:cNvPicPr>
          <a:picLocks noChangeAspect="1" noChangeArrowheads="1"/>
        </xdr:cNvPicPr>
      </xdr:nvPicPr>
      <xdr:blipFill>
        <a:blip xmlns:r="http://schemas.openxmlformats.org/officeDocument/2006/relationships" r:embed="rId29" cstate="print"/>
        <a:srcRect/>
        <a:stretch>
          <a:fillRect/>
        </a:stretch>
      </xdr:blipFill>
      <xdr:spPr bwMode="auto">
        <a:xfrm>
          <a:off x="695325" y="38311178"/>
          <a:ext cx="752475" cy="1246147"/>
        </a:xfrm>
        <a:prstGeom prst="rect">
          <a:avLst/>
        </a:prstGeom>
        <a:noFill/>
        <a:ln w="9525">
          <a:noFill/>
          <a:miter lim="800000"/>
          <a:headEnd/>
          <a:tailEnd/>
        </a:ln>
      </xdr:spPr>
    </xdr:pic>
    <xdr:clientData/>
  </xdr:twoCellAnchor>
  <xdr:twoCellAnchor editAs="oneCell">
    <xdr:from>
      <xdr:col>1</xdr:col>
      <xdr:colOff>238125</xdr:colOff>
      <xdr:row>55</xdr:row>
      <xdr:rowOff>130763</xdr:rowOff>
    </xdr:from>
    <xdr:to>
      <xdr:col>1</xdr:col>
      <xdr:colOff>1162773</xdr:colOff>
      <xdr:row>55</xdr:row>
      <xdr:rowOff>1381124</xdr:rowOff>
    </xdr:to>
    <xdr:pic>
      <xdr:nvPicPr>
        <xdr:cNvPr id="53" name="Picture 320"/>
        <xdr:cNvPicPr>
          <a:picLocks noChangeAspect="1" noChangeArrowheads="1"/>
        </xdr:cNvPicPr>
      </xdr:nvPicPr>
      <xdr:blipFill>
        <a:blip xmlns:r="http://schemas.openxmlformats.org/officeDocument/2006/relationships" r:embed="rId30" cstate="print"/>
        <a:srcRect/>
        <a:stretch>
          <a:fillRect/>
        </a:stretch>
      </xdr:blipFill>
      <xdr:spPr bwMode="auto">
        <a:xfrm>
          <a:off x="590550" y="41593088"/>
          <a:ext cx="924648" cy="1250361"/>
        </a:xfrm>
        <a:prstGeom prst="rect">
          <a:avLst/>
        </a:prstGeom>
        <a:noFill/>
        <a:ln w="9525">
          <a:noFill/>
          <a:miter lim="800000"/>
          <a:headEnd/>
          <a:tailEnd/>
        </a:ln>
      </xdr:spPr>
    </xdr:pic>
    <xdr:clientData/>
  </xdr:twoCellAnchor>
  <xdr:twoCellAnchor editAs="oneCell">
    <xdr:from>
      <xdr:col>1</xdr:col>
      <xdr:colOff>310157</xdr:colOff>
      <xdr:row>369</xdr:row>
      <xdr:rowOff>47626</xdr:rowOff>
    </xdr:from>
    <xdr:to>
      <xdr:col>1</xdr:col>
      <xdr:colOff>1114425</xdr:colOff>
      <xdr:row>371</xdr:row>
      <xdr:rowOff>190501</xdr:rowOff>
    </xdr:to>
    <xdr:pic>
      <xdr:nvPicPr>
        <xdr:cNvPr id="81" name="Picture 20"/>
        <xdr:cNvPicPr>
          <a:picLocks noChangeAspect="1" noChangeArrowheads="1"/>
        </xdr:cNvPicPr>
      </xdr:nvPicPr>
      <xdr:blipFill>
        <a:blip xmlns:r="http://schemas.openxmlformats.org/officeDocument/2006/relationships" r:embed="rId31" cstate="print"/>
        <a:srcRect/>
        <a:stretch>
          <a:fillRect/>
        </a:stretch>
      </xdr:blipFill>
      <xdr:spPr bwMode="auto">
        <a:xfrm>
          <a:off x="662582" y="192728851"/>
          <a:ext cx="804268" cy="895350"/>
        </a:xfrm>
        <a:prstGeom prst="rect">
          <a:avLst/>
        </a:prstGeom>
        <a:noFill/>
        <a:ln w="9525">
          <a:noFill/>
          <a:miter lim="800000"/>
          <a:headEnd/>
          <a:tailEnd/>
        </a:ln>
      </xdr:spPr>
    </xdr:pic>
    <xdr:clientData/>
  </xdr:twoCellAnchor>
  <xdr:twoCellAnchor editAs="oneCell">
    <xdr:from>
      <xdr:col>1</xdr:col>
      <xdr:colOff>327151</xdr:colOff>
      <xdr:row>372</xdr:row>
      <xdr:rowOff>47625</xdr:rowOff>
    </xdr:from>
    <xdr:to>
      <xdr:col>1</xdr:col>
      <xdr:colOff>1123950</xdr:colOff>
      <xdr:row>374</xdr:row>
      <xdr:rowOff>209550</xdr:rowOff>
    </xdr:to>
    <xdr:pic>
      <xdr:nvPicPr>
        <xdr:cNvPr id="82" name="Picture 24"/>
        <xdr:cNvPicPr>
          <a:picLocks noChangeAspect="1" noChangeArrowheads="1"/>
        </xdr:cNvPicPr>
      </xdr:nvPicPr>
      <xdr:blipFill>
        <a:blip xmlns:r="http://schemas.openxmlformats.org/officeDocument/2006/relationships" r:embed="rId32" cstate="print"/>
        <a:srcRect/>
        <a:stretch>
          <a:fillRect/>
        </a:stretch>
      </xdr:blipFill>
      <xdr:spPr bwMode="auto">
        <a:xfrm>
          <a:off x="679576" y="193700400"/>
          <a:ext cx="796799" cy="971550"/>
        </a:xfrm>
        <a:prstGeom prst="rect">
          <a:avLst/>
        </a:prstGeom>
        <a:noFill/>
        <a:ln w="9525">
          <a:noFill/>
          <a:miter lim="800000"/>
          <a:headEnd/>
          <a:tailEnd/>
        </a:ln>
      </xdr:spPr>
    </xdr:pic>
    <xdr:clientData/>
  </xdr:twoCellAnchor>
  <xdr:twoCellAnchor editAs="oneCell">
    <xdr:from>
      <xdr:col>1</xdr:col>
      <xdr:colOff>404907</xdr:colOff>
      <xdr:row>394</xdr:row>
      <xdr:rowOff>68413</xdr:rowOff>
    </xdr:from>
    <xdr:to>
      <xdr:col>1</xdr:col>
      <xdr:colOff>1084914</xdr:colOff>
      <xdr:row>394</xdr:row>
      <xdr:rowOff>866774</xdr:rowOff>
    </xdr:to>
    <xdr:pic>
      <xdr:nvPicPr>
        <xdr:cNvPr id="93" name="Picture 19"/>
        <xdr:cNvPicPr>
          <a:picLocks noChangeAspect="1" noChangeArrowheads="1"/>
        </xdr:cNvPicPr>
      </xdr:nvPicPr>
      <xdr:blipFill>
        <a:blip xmlns:r="http://schemas.openxmlformats.org/officeDocument/2006/relationships" r:embed="rId33" cstate="print"/>
        <a:srcRect/>
        <a:stretch>
          <a:fillRect/>
        </a:stretch>
      </xdr:blipFill>
      <xdr:spPr bwMode="auto">
        <a:xfrm>
          <a:off x="757332" y="210180388"/>
          <a:ext cx="680007" cy="798361"/>
        </a:xfrm>
        <a:prstGeom prst="rect">
          <a:avLst/>
        </a:prstGeom>
        <a:noFill/>
        <a:ln w="9525">
          <a:noFill/>
          <a:miter lim="800000"/>
          <a:headEnd/>
          <a:tailEnd/>
        </a:ln>
      </xdr:spPr>
    </xdr:pic>
    <xdr:clientData/>
  </xdr:twoCellAnchor>
  <xdr:twoCellAnchor editAs="oneCell">
    <xdr:from>
      <xdr:col>1</xdr:col>
      <xdr:colOff>427134</xdr:colOff>
      <xdr:row>391</xdr:row>
      <xdr:rowOff>23709</xdr:rowOff>
    </xdr:from>
    <xdr:to>
      <xdr:col>1</xdr:col>
      <xdr:colOff>1085850</xdr:colOff>
      <xdr:row>391</xdr:row>
      <xdr:rowOff>857250</xdr:rowOff>
    </xdr:to>
    <xdr:pic>
      <xdr:nvPicPr>
        <xdr:cNvPr id="96" name="Picture 22"/>
        <xdr:cNvPicPr>
          <a:picLocks noChangeAspect="1" noChangeArrowheads="1"/>
        </xdr:cNvPicPr>
      </xdr:nvPicPr>
      <xdr:blipFill>
        <a:blip xmlns:r="http://schemas.openxmlformats.org/officeDocument/2006/relationships" r:embed="rId34" cstate="print"/>
        <a:srcRect/>
        <a:stretch>
          <a:fillRect/>
        </a:stretch>
      </xdr:blipFill>
      <xdr:spPr bwMode="auto">
        <a:xfrm>
          <a:off x="779559" y="207240084"/>
          <a:ext cx="658716" cy="833541"/>
        </a:xfrm>
        <a:prstGeom prst="rect">
          <a:avLst/>
        </a:prstGeom>
        <a:noFill/>
        <a:ln w="9525">
          <a:noFill/>
          <a:miter lim="800000"/>
          <a:headEnd/>
          <a:tailEnd/>
        </a:ln>
      </xdr:spPr>
    </xdr:pic>
    <xdr:clientData/>
  </xdr:twoCellAnchor>
  <xdr:twoCellAnchor>
    <xdr:from>
      <xdr:col>1</xdr:col>
      <xdr:colOff>400050</xdr:colOff>
      <xdr:row>392</xdr:row>
      <xdr:rowOff>24711</xdr:rowOff>
    </xdr:from>
    <xdr:to>
      <xdr:col>1</xdr:col>
      <xdr:colOff>1123950</xdr:colOff>
      <xdr:row>392</xdr:row>
      <xdr:rowOff>866774</xdr:rowOff>
    </xdr:to>
    <xdr:pic>
      <xdr:nvPicPr>
        <xdr:cNvPr id="97" name="Picture 1" descr="unnamed.jpg"/>
        <xdr:cNvPicPr>
          <a:picLocks noChangeAspect="1" noChangeArrowheads="1"/>
        </xdr:cNvPicPr>
      </xdr:nvPicPr>
      <xdr:blipFill>
        <a:blip xmlns:r="http://schemas.openxmlformats.org/officeDocument/2006/relationships" r:embed="rId35" cstate="print"/>
        <a:srcRect/>
        <a:stretch>
          <a:fillRect/>
        </a:stretch>
      </xdr:blipFill>
      <xdr:spPr bwMode="auto">
        <a:xfrm>
          <a:off x="752475" y="208260261"/>
          <a:ext cx="723900" cy="842063"/>
        </a:xfrm>
        <a:prstGeom prst="rect">
          <a:avLst/>
        </a:prstGeom>
        <a:noFill/>
        <a:ln w="9525">
          <a:noFill/>
          <a:miter lim="800000"/>
          <a:headEnd/>
          <a:tailEnd/>
        </a:ln>
      </xdr:spPr>
    </xdr:pic>
    <xdr:clientData/>
  </xdr:twoCellAnchor>
  <xdr:twoCellAnchor editAs="oneCell">
    <xdr:from>
      <xdr:col>1</xdr:col>
      <xdr:colOff>485480</xdr:colOff>
      <xdr:row>393</xdr:row>
      <xdr:rowOff>85014</xdr:rowOff>
    </xdr:from>
    <xdr:to>
      <xdr:col>1</xdr:col>
      <xdr:colOff>1095375</xdr:colOff>
      <xdr:row>393</xdr:row>
      <xdr:rowOff>904875</xdr:rowOff>
    </xdr:to>
    <xdr:pic>
      <xdr:nvPicPr>
        <xdr:cNvPr id="98" name="Picture 20" descr="D:\Marketing\Năm 2016\LDA\NK ghế xoay\W4.jpg"/>
        <xdr:cNvPicPr>
          <a:picLocks noChangeAspect="1" noChangeArrowheads="1"/>
        </xdr:cNvPicPr>
      </xdr:nvPicPr>
      <xdr:blipFill>
        <a:blip xmlns:r="http://schemas.openxmlformats.org/officeDocument/2006/relationships" r:embed="rId36" cstate="print"/>
        <a:srcRect/>
        <a:stretch>
          <a:fillRect/>
        </a:stretch>
      </xdr:blipFill>
      <xdr:spPr bwMode="auto">
        <a:xfrm>
          <a:off x="837905" y="209263539"/>
          <a:ext cx="609895" cy="819861"/>
        </a:xfrm>
        <a:prstGeom prst="rect">
          <a:avLst/>
        </a:prstGeom>
        <a:noFill/>
        <a:ln w="9525">
          <a:noFill/>
          <a:miter lim="800000"/>
          <a:headEnd/>
          <a:tailEnd/>
        </a:ln>
      </xdr:spPr>
    </xdr:pic>
    <xdr:clientData/>
  </xdr:twoCellAnchor>
  <xdr:twoCellAnchor editAs="oneCell">
    <xdr:from>
      <xdr:col>1</xdr:col>
      <xdr:colOff>238125</xdr:colOff>
      <xdr:row>436</xdr:row>
      <xdr:rowOff>49380</xdr:rowOff>
    </xdr:from>
    <xdr:to>
      <xdr:col>1</xdr:col>
      <xdr:colOff>1161596</xdr:colOff>
      <xdr:row>436</xdr:row>
      <xdr:rowOff>1181100</xdr:rowOff>
    </xdr:to>
    <xdr:pic>
      <xdr:nvPicPr>
        <xdr:cNvPr id="104" name="Picture 22" descr="C:\Users\MAI KIM DZUNG\AppData\Local\Microsoft\Windows\INetCache\Content.Outlook\QQVRROUF\D811C.jpg"/>
        <xdr:cNvPicPr>
          <a:picLocks noChangeAspect="1" noChangeArrowheads="1"/>
        </xdr:cNvPicPr>
      </xdr:nvPicPr>
      <xdr:blipFill>
        <a:blip xmlns:r="http://schemas.openxmlformats.org/officeDocument/2006/relationships" r:embed="rId37" cstate="print"/>
        <a:srcRect/>
        <a:stretch>
          <a:fillRect/>
        </a:stretch>
      </xdr:blipFill>
      <xdr:spPr bwMode="auto">
        <a:xfrm>
          <a:off x="590550" y="225972855"/>
          <a:ext cx="923471" cy="1131720"/>
        </a:xfrm>
        <a:prstGeom prst="rect">
          <a:avLst/>
        </a:prstGeom>
        <a:noFill/>
        <a:ln w="9525">
          <a:noFill/>
          <a:miter lim="800000"/>
          <a:headEnd/>
          <a:tailEnd/>
        </a:ln>
      </xdr:spPr>
    </xdr:pic>
    <xdr:clientData/>
  </xdr:twoCellAnchor>
  <xdr:twoCellAnchor editAs="oneCell">
    <xdr:from>
      <xdr:col>1</xdr:col>
      <xdr:colOff>161925</xdr:colOff>
      <xdr:row>437</xdr:row>
      <xdr:rowOff>40385</xdr:rowOff>
    </xdr:from>
    <xdr:to>
      <xdr:col>1</xdr:col>
      <xdr:colOff>1145840</xdr:colOff>
      <xdr:row>437</xdr:row>
      <xdr:rowOff>1228725</xdr:rowOff>
    </xdr:to>
    <xdr:pic>
      <xdr:nvPicPr>
        <xdr:cNvPr id="105" name="Picture 23" descr="C:\Users\MAI KIM DZUNG\AppData\Local\Microsoft\Windows\INetCache\Content.Outlook\QQVRROUF\D804C.jpg"/>
        <xdr:cNvPicPr>
          <a:picLocks noChangeAspect="1" noChangeArrowheads="1"/>
        </xdr:cNvPicPr>
      </xdr:nvPicPr>
      <xdr:blipFill>
        <a:blip xmlns:r="http://schemas.openxmlformats.org/officeDocument/2006/relationships" r:embed="rId38" cstate="print"/>
        <a:srcRect/>
        <a:stretch>
          <a:fillRect/>
        </a:stretch>
      </xdr:blipFill>
      <xdr:spPr bwMode="auto">
        <a:xfrm>
          <a:off x="514350" y="227325935"/>
          <a:ext cx="983915" cy="1188340"/>
        </a:xfrm>
        <a:prstGeom prst="rect">
          <a:avLst/>
        </a:prstGeom>
        <a:noFill/>
        <a:ln w="9525">
          <a:noFill/>
          <a:miter lim="800000"/>
          <a:headEnd/>
          <a:tailEnd/>
        </a:ln>
      </xdr:spPr>
    </xdr:pic>
    <xdr:clientData/>
  </xdr:twoCellAnchor>
  <xdr:twoCellAnchor editAs="oneCell">
    <xdr:from>
      <xdr:col>1</xdr:col>
      <xdr:colOff>312473</xdr:colOff>
      <xdr:row>413</xdr:row>
      <xdr:rowOff>105196</xdr:rowOff>
    </xdr:from>
    <xdr:to>
      <xdr:col>1</xdr:col>
      <xdr:colOff>1152524</xdr:colOff>
      <xdr:row>415</xdr:row>
      <xdr:rowOff>209550</xdr:rowOff>
    </xdr:to>
    <xdr:pic>
      <xdr:nvPicPr>
        <xdr:cNvPr id="109" name="Picture 16" descr="GX-21-01"/>
        <xdr:cNvPicPr>
          <a:picLocks noChangeAspect="1" noChangeArrowheads="1"/>
        </xdr:cNvPicPr>
      </xdr:nvPicPr>
      <xdr:blipFill>
        <a:blip xmlns:r="http://schemas.openxmlformats.org/officeDocument/2006/relationships" r:embed="rId39" cstate="print"/>
        <a:srcRect/>
        <a:stretch>
          <a:fillRect/>
        </a:stretch>
      </xdr:blipFill>
      <xdr:spPr bwMode="auto">
        <a:xfrm>
          <a:off x="664898" y="216627496"/>
          <a:ext cx="840051" cy="1075904"/>
        </a:xfrm>
        <a:prstGeom prst="rect">
          <a:avLst/>
        </a:prstGeom>
        <a:noFill/>
        <a:ln w="9525">
          <a:noFill/>
          <a:miter lim="800000"/>
          <a:headEnd/>
          <a:tailEnd/>
        </a:ln>
      </xdr:spPr>
    </xdr:pic>
    <xdr:clientData/>
  </xdr:twoCellAnchor>
  <xdr:twoCellAnchor editAs="oneCell">
    <xdr:from>
      <xdr:col>1</xdr:col>
      <xdr:colOff>354946</xdr:colOff>
      <xdr:row>416</xdr:row>
      <xdr:rowOff>106184</xdr:rowOff>
    </xdr:from>
    <xdr:to>
      <xdr:col>1</xdr:col>
      <xdr:colOff>1142999</xdr:colOff>
      <xdr:row>418</xdr:row>
      <xdr:rowOff>95250</xdr:rowOff>
    </xdr:to>
    <xdr:pic>
      <xdr:nvPicPr>
        <xdr:cNvPr id="110" name="Picture 17" descr="GX-21-02"/>
        <xdr:cNvPicPr>
          <a:picLocks noChangeAspect="1" noChangeArrowheads="1"/>
        </xdr:cNvPicPr>
      </xdr:nvPicPr>
      <xdr:blipFill>
        <a:blip xmlns:r="http://schemas.openxmlformats.org/officeDocument/2006/relationships" r:embed="rId40" cstate="print"/>
        <a:srcRect/>
        <a:stretch>
          <a:fillRect/>
        </a:stretch>
      </xdr:blipFill>
      <xdr:spPr bwMode="auto">
        <a:xfrm>
          <a:off x="707371" y="217971509"/>
          <a:ext cx="788053" cy="979666"/>
        </a:xfrm>
        <a:prstGeom prst="rect">
          <a:avLst/>
        </a:prstGeom>
        <a:noFill/>
        <a:ln w="9525">
          <a:noFill/>
          <a:miter lim="800000"/>
          <a:headEnd/>
          <a:tailEnd/>
        </a:ln>
      </xdr:spPr>
    </xdr:pic>
    <xdr:clientData/>
  </xdr:twoCellAnchor>
  <xdr:twoCellAnchor editAs="oneCell">
    <xdr:from>
      <xdr:col>1</xdr:col>
      <xdr:colOff>310434</xdr:colOff>
      <xdr:row>406</xdr:row>
      <xdr:rowOff>239178</xdr:rowOff>
    </xdr:from>
    <xdr:to>
      <xdr:col>1</xdr:col>
      <xdr:colOff>1028699</xdr:colOff>
      <xdr:row>409</xdr:row>
      <xdr:rowOff>76199</xdr:rowOff>
    </xdr:to>
    <xdr:pic>
      <xdr:nvPicPr>
        <xdr:cNvPr id="111" name="Picture 8"/>
        <xdr:cNvPicPr>
          <a:picLocks noChangeAspect="1" noChangeArrowheads="1"/>
        </xdr:cNvPicPr>
      </xdr:nvPicPr>
      <xdr:blipFill>
        <a:blip xmlns:r="http://schemas.openxmlformats.org/officeDocument/2006/relationships" r:embed="rId41" cstate="print"/>
        <a:srcRect/>
        <a:stretch>
          <a:fillRect/>
        </a:stretch>
      </xdr:blipFill>
      <xdr:spPr bwMode="auto">
        <a:xfrm>
          <a:off x="662859" y="217790178"/>
          <a:ext cx="718265" cy="1075271"/>
        </a:xfrm>
        <a:prstGeom prst="rect">
          <a:avLst/>
        </a:prstGeom>
        <a:noFill/>
        <a:ln w="9525">
          <a:noFill/>
          <a:miter lim="800000"/>
          <a:headEnd/>
          <a:tailEnd/>
        </a:ln>
      </xdr:spPr>
    </xdr:pic>
    <xdr:clientData/>
  </xdr:twoCellAnchor>
  <xdr:twoCellAnchor editAs="oneCell">
    <xdr:from>
      <xdr:col>1</xdr:col>
      <xdr:colOff>304801</xdr:colOff>
      <xdr:row>410</xdr:row>
      <xdr:rowOff>58339</xdr:rowOff>
    </xdr:from>
    <xdr:to>
      <xdr:col>1</xdr:col>
      <xdr:colOff>1114427</xdr:colOff>
      <xdr:row>412</xdr:row>
      <xdr:rowOff>238125</xdr:rowOff>
    </xdr:to>
    <xdr:pic>
      <xdr:nvPicPr>
        <xdr:cNvPr id="112" name="Picture 34"/>
        <xdr:cNvPicPr>
          <a:picLocks noChangeAspect="1" noChangeArrowheads="1"/>
        </xdr:cNvPicPr>
      </xdr:nvPicPr>
      <xdr:blipFill>
        <a:blip xmlns:r="http://schemas.openxmlformats.org/officeDocument/2006/relationships" r:embed="rId42" cstate="print"/>
        <a:srcRect/>
        <a:stretch>
          <a:fillRect/>
        </a:stretch>
      </xdr:blipFill>
      <xdr:spPr bwMode="auto">
        <a:xfrm>
          <a:off x="657226" y="219209539"/>
          <a:ext cx="809626" cy="1008461"/>
        </a:xfrm>
        <a:prstGeom prst="rect">
          <a:avLst/>
        </a:prstGeom>
        <a:noFill/>
        <a:ln w="9525">
          <a:noFill/>
          <a:miter lim="800000"/>
          <a:headEnd/>
          <a:tailEnd/>
        </a:ln>
      </xdr:spPr>
    </xdr:pic>
    <xdr:clientData/>
  </xdr:twoCellAnchor>
  <xdr:twoCellAnchor editAs="oneCell">
    <xdr:from>
      <xdr:col>1</xdr:col>
      <xdr:colOff>376123</xdr:colOff>
      <xdr:row>426</xdr:row>
      <xdr:rowOff>124947</xdr:rowOff>
    </xdr:from>
    <xdr:to>
      <xdr:col>1</xdr:col>
      <xdr:colOff>1152525</xdr:colOff>
      <xdr:row>429</xdr:row>
      <xdr:rowOff>285750</xdr:rowOff>
    </xdr:to>
    <xdr:pic>
      <xdr:nvPicPr>
        <xdr:cNvPr id="114" name="Picture 52"/>
        <xdr:cNvPicPr>
          <a:picLocks noChangeAspect="1" noChangeArrowheads="1"/>
        </xdr:cNvPicPr>
      </xdr:nvPicPr>
      <xdr:blipFill>
        <a:blip xmlns:r="http://schemas.openxmlformats.org/officeDocument/2006/relationships" r:embed="rId43" cstate="print"/>
        <a:srcRect/>
        <a:stretch>
          <a:fillRect/>
        </a:stretch>
      </xdr:blipFill>
      <xdr:spPr bwMode="auto">
        <a:xfrm>
          <a:off x="728548" y="222495597"/>
          <a:ext cx="776402" cy="1046628"/>
        </a:xfrm>
        <a:prstGeom prst="rect">
          <a:avLst/>
        </a:prstGeom>
        <a:noFill/>
        <a:ln w="9525">
          <a:noFill/>
          <a:miter lim="800000"/>
          <a:headEnd/>
          <a:tailEnd/>
        </a:ln>
      </xdr:spPr>
    </xdr:pic>
    <xdr:clientData/>
  </xdr:twoCellAnchor>
  <xdr:twoCellAnchor editAs="oneCell">
    <xdr:from>
      <xdr:col>1</xdr:col>
      <xdr:colOff>295275</xdr:colOff>
      <xdr:row>419</xdr:row>
      <xdr:rowOff>143435</xdr:rowOff>
    </xdr:from>
    <xdr:to>
      <xdr:col>1</xdr:col>
      <xdr:colOff>1190625</xdr:colOff>
      <xdr:row>421</xdr:row>
      <xdr:rowOff>0</xdr:rowOff>
    </xdr:to>
    <xdr:pic>
      <xdr:nvPicPr>
        <xdr:cNvPr id="115" name="Picture 1"/>
        <xdr:cNvPicPr>
          <a:picLocks noChangeAspect="1"/>
        </xdr:cNvPicPr>
      </xdr:nvPicPr>
      <xdr:blipFill rotWithShape="1">
        <a:blip xmlns:r="http://schemas.openxmlformats.org/officeDocument/2006/relationships" r:embed="rId44" cstate="screen">
          <a:extLst>
            <a:ext uri="{28A0092B-C50C-407E-A947-70E740481C1C}">
              <a14:useLocalDpi xmlns:a14="http://schemas.microsoft.com/office/drawing/2010/main"/>
            </a:ext>
          </a:extLst>
        </a:blip>
        <a:srcRect/>
        <a:stretch/>
      </xdr:blipFill>
      <xdr:spPr bwMode="auto">
        <a:xfrm>
          <a:off x="647700" y="219218435"/>
          <a:ext cx="895350" cy="990040"/>
        </a:xfrm>
        <a:prstGeom prst="rect">
          <a:avLst/>
        </a:prstGeom>
        <a:noFill/>
        <a:ln w="9525">
          <a:noFill/>
          <a:miter lim="800000"/>
          <a:headEnd/>
          <a:tailEnd/>
        </a:ln>
      </xdr:spPr>
    </xdr:pic>
    <xdr:clientData/>
  </xdr:twoCellAnchor>
  <xdr:twoCellAnchor>
    <xdr:from>
      <xdr:col>1</xdr:col>
      <xdr:colOff>123825</xdr:colOff>
      <xdr:row>438</xdr:row>
      <xdr:rowOff>17144</xdr:rowOff>
    </xdr:from>
    <xdr:to>
      <xdr:col>1</xdr:col>
      <xdr:colOff>1238250</xdr:colOff>
      <xdr:row>438</xdr:row>
      <xdr:rowOff>1257299</xdr:rowOff>
    </xdr:to>
    <xdr:pic>
      <xdr:nvPicPr>
        <xdr:cNvPr id="117" name="Picture 2" descr="gm-21-05 den.jpg"/>
        <xdr:cNvPicPr>
          <a:picLocks noChangeAspect="1"/>
        </xdr:cNvPicPr>
      </xdr:nvPicPr>
      <xdr:blipFill rotWithShape="1">
        <a:blip xmlns:r="http://schemas.openxmlformats.org/officeDocument/2006/relationships" r:embed="rId45">
          <a:lum bright="20000" contrast="40000"/>
        </a:blip>
        <a:srcRect t="16550"/>
        <a:stretch/>
      </xdr:blipFill>
      <xdr:spPr bwMode="auto">
        <a:xfrm>
          <a:off x="476250" y="228664769"/>
          <a:ext cx="1114425" cy="1240155"/>
        </a:xfrm>
        <a:prstGeom prst="rect">
          <a:avLst/>
        </a:prstGeom>
        <a:noFill/>
        <a:ln w="9525">
          <a:noFill/>
          <a:miter lim="800000"/>
          <a:headEnd/>
          <a:tailEnd/>
        </a:ln>
      </xdr:spPr>
    </xdr:pic>
    <xdr:clientData fLocksWithSheet="0"/>
  </xdr:twoCellAnchor>
  <xdr:twoCellAnchor editAs="oneCell">
    <xdr:from>
      <xdr:col>1</xdr:col>
      <xdr:colOff>104776</xdr:colOff>
      <xdr:row>472</xdr:row>
      <xdr:rowOff>430556</xdr:rowOff>
    </xdr:from>
    <xdr:to>
      <xdr:col>1</xdr:col>
      <xdr:colOff>1281640</xdr:colOff>
      <xdr:row>476</xdr:row>
      <xdr:rowOff>152400</xdr:rowOff>
    </xdr:to>
    <xdr:pic>
      <xdr:nvPicPr>
        <xdr:cNvPr id="118" name="Picture 5" descr="GS32-10 copy"/>
        <xdr:cNvPicPr>
          <a:picLocks noChangeAspect="1" noChangeArrowheads="1"/>
        </xdr:cNvPicPr>
      </xdr:nvPicPr>
      <xdr:blipFill>
        <a:blip xmlns:r="http://schemas.openxmlformats.org/officeDocument/2006/relationships" r:embed="rId46"/>
        <a:srcRect/>
        <a:stretch>
          <a:fillRect/>
        </a:stretch>
      </xdr:blipFill>
      <xdr:spPr bwMode="auto">
        <a:xfrm>
          <a:off x="457201" y="243880031"/>
          <a:ext cx="1176864" cy="1131544"/>
        </a:xfrm>
        <a:prstGeom prst="rect">
          <a:avLst/>
        </a:prstGeom>
        <a:noFill/>
        <a:ln w="9525">
          <a:noFill/>
          <a:miter lim="800000"/>
          <a:headEnd/>
          <a:tailEnd/>
        </a:ln>
      </xdr:spPr>
    </xdr:pic>
    <xdr:clientData/>
  </xdr:twoCellAnchor>
  <xdr:twoCellAnchor editAs="oneCell">
    <xdr:from>
      <xdr:col>1</xdr:col>
      <xdr:colOff>114193</xdr:colOff>
      <xdr:row>479</xdr:row>
      <xdr:rowOff>342205</xdr:rowOff>
    </xdr:from>
    <xdr:to>
      <xdr:col>1</xdr:col>
      <xdr:colOff>1257300</xdr:colOff>
      <xdr:row>483</xdr:row>
      <xdr:rowOff>28575</xdr:rowOff>
    </xdr:to>
    <xdr:pic>
      <xdr:nvPicPr>
        <xdr:cNvPr id="119" name="Picture 6" descr="GS32-10-B copy"/>
        <xdr:cNvPicPr>
          <a:picLocks noChangeAspect="1" noChangeArrowheads="1"/>
        </xdr:cNvPicPr>
      </xdr:nvPicPr>
      <xdr:blipFill>
        <a:blip xmlns:r="http://schemas.openxmlformats.org/officeDocument/2006/relationships" r:embed="rId47"/>
        <a:srcRect/>
        <a:stretch>
          <a:fillRect/>
        </a:stretch>
      </xdr:blipFill>
      <xdr:spPr bwMode="auto">
        <a:xfrm>
          <a:off x="466618" y="245896705"/>
          <a:ext cx="1143107" cy="1172270"/>
        </a:xfrm>
        <a:prstGeom prst="rect">
          <a:avLst/>
        </a:prstGeom>
        <a:noFill/>
        <a:ln w="9525">
          <a:noFill/>
          <a:miter lim="800000"/>
          <a:headEnd/>
          <a:tailEnd/>
        </a:ln>
      </xdr:spPr>
    </xdr:pic>
    <xdr:clientData/>
  </xdr:twoCellAnchor>
  <xdr:twoCellAnchor editAs="oneCell">
    <xdr:from>
      <xdr:col>1</xdr:col>
      <xdr:colOff>159484</xdr:colOff>
      <xdr:row>444</xdr:row>
      <xdr:rowOff>372697</xdr:rowOff>
    </xdr:from>
    <xdr:to>
      <xdr:col>1</xdr:col>
      <xdr:colOff>1247775</xdr:colOff>
      <xdr:row>448</xdr:row>
      <xdr:rowOff>133349</xdr:rowOff>
    </xdr:to>
    <xdr:pic>
      <xdr:nvPicPr>
        <xdr:cNvPr id="120" name="Picture 2"/>
        <xdr:cNvPicPr>
          <a:picLocks noChangeAspect="1" noChangeArrowheads="1"/>
        </xdr:cNvPicPr>
      </xdr:nvPicPr>
      <xdr:blipFill>
        <a:blip xmlns:r="http://schemas.openxmlformats.org/officeDocument/2006/relationships" r:embed="rId48" cstate="print"/>
        <a:srcRect/>
        <a:stretch>
          <a:fillRect/>
        </a:stretch>
      </xdr:blipFill>
      <xdr:spPr bwMode="auto">
        <a:xfrm>
          <a:off x="511909" y="235525897"/>
          <a:ext cx="1088291" cy="1103677"/>
        </a:xfrm>
        <a:prstGeom prst="rect">
          <a:avLst/>
        </a:prstGeom>
        <a:noFill/>
        <a:ln w="9525">
          <a:noFill/>
          <a:miter lim="800000"/>
          <a:headEnd/>
          <a:tailEnd/>
        </a:ln>
      </xdr:spPr>
    </xdr:pic>
    <xdr:clientData/>
  </xdr:twoCellAnchor>
  <xdr:twoCellAnchor editAs="oneCell">
    <xdr:from>
      <xdr:col>1</xdr:col>
      <xdr:colOff>104775</xdr:colOff>
      <xdr:row>451</xdr:row>
      <xdr:rowOff>361636</xdr:rowOff>
    </xdr:from>
    <xdr:to>
      <xdr:col>1</xdr:col>
      <xdr:colOff>1238250</xdr:colOff>
      <xdr:row>455</xdr:row>
      <xdr:rowOff>85725</xdr:rowOff>
    </xdr:to>
    <xdr:pic>
      <xdr:nvPicPr>
        <xdr:cNvPr id="121" name="Picture 4"/>
        <xdr:cNvPicPr>
          <a:picLocks noChangeAspect="1" noChangeArrowheads="1"/>
        </xdr:cNvPicPr>
      </xdr:nvPicPr>
      <xdr:blipFill>
        <a:blip xmlns:r="http://schemas.openxmlformats.org/officeDocument/2006/relationships" r:embed="rId49" cstate="print"/>
        <a:srcRect/>
        <a:stretch>
          <a:fillRect/>
        </a:stretch>
      </xdr:blipFill>
      <xdr:spPr bwMode="auto">
        <a:xfrm>
          <a:off x="457200" y="237591286"/>
          <a:ext cx="1133475" cy="1029014"/>
        </a:xfrm>
        <a:prstGeom prst="rect">
          <a:avLst/>
        </a:prstGeom>
        <a:noFill/>
        <a:ln w="9525">
          <a:noFill/>
          <a:miter lim="800000"/>
          <a:headEnd/>
          <a:tailEnd/>
        </a:ln>
      </xdr:spPr>
    </xdr:pic>
    <xdr:clientData/>
  </xdr:twoCellAnchor>
  <xdr:twoCellAnchor editAs="oneCell">
    <xdr:from>
      <xdr:col>1</xdr:col>
      <xdr:colOff>88434</xdr:colOff>
      <xdr:row>486</xdr:row>
      <xdr:rowOff>533015</xdr:rowOff>
    </xdr:from>
    <xdr:to>
      <xdr:col>1</xdr:col>
      <xdr:colOff>1314449</xdr:colOff>
      <xdr:row>490</xdr:row>
      <xdr:rowOff>0</xdr:rowOff>
    </xdr:to>
    <xdr:pic>
      <xdr:nvPicPr>
        <xdr:cNvPr id="122" name="Picture 16"/>
        <xdr:cNvPicPr>
          <a:picLocks noChangeAspect="1" noChangeArrowheads="1"/>
        </xdr:cNvPicPr>
      </xdr:nvPicPr>
      <xdr:blipFill>
        <a:blip xmlns:r="http://schemas.openxmlformats.org/officeDocument/2006/relationships" r:embed="rId50" cstate="print"/>
        <a:srcRect/>
        <a:stretch>
          <a:fillRect/>
        </a:stretch>
      </xdr:blipFill>
      <xdr:spPr bwMode="auto">
        <a:xfrm>
          <a:off x="440859" y="248249690"/>
          <a:ext cx="1226015" cy="1133860"/>
        </a:xfrm>
        <a:prstGeom prst="rect">
          <a:avLst/>
        </a:prstGeom>
        <a:noFill/>
        <a:ln w="9525">
          <a:noFill/>
          <a:miter lim="800000"/>
          <a:headEnd/>
          <a:tailEnd/>
        </a:ln>
      </xdr:spPr>
    </xdr:pic>
    <xdr:clientData/>
  </xdr:twoCellAnchor>
  <xdr:twoCellAnchor editAs="oneCell">
    <xdr:from>
      <xdr:col>1</xdr:col>
      <xdr:colOff>85618</xdr:colOff>
      <xdr:row>465</xdr:row>
      <xdr:rowOff>590236</xdr:rowOff>
    </xdr:from>
    <xdr:to>
      <xdr:col>1</xdr:col>
      <xdr:colOff>1228725</xdr:colOff>
      <xdr:row>470</xdr:row>
      <xdr:rowOff>76200</xdr:rowOff>
    </xdr:to>
    <xdr:pic>
      <xdr:nvPicPr>
        <xdr:cNvPr id="123" name="Picture 548"/>
        <xdr:cNvPicPr>
          <a:picLocks noChangeAspect="1" noChangeArrowheads="1"/>
        </xdr:cNvPicPr>
      </xdr:nvPicPr>
      <xdr:blipFill>
        <a:blip xmlns:r="http://schemas.openxmlformats.org/officeDocument/2006/relationships" r:embed="rId51" cstate="print"/>
        <a:srcRect/>
        <a:stretch>
          <a:fillRect/>
        </a:stretch>
      </xdr:blipFill>
      <xdr:spPr bwMode="auto">
        <a:xfrm>
          <a:off x="438043" y="242125186"/>
          <a:ext cx="1143107" cy="1171889"/>
        </a:xfrm>
        <a:prstGeom prst="rect">
          <a:avLst/>
        </a:prstGeom>
        <a:noFill/>
        <a:ln w="9525">
          <a:noFill/>
          <a:miter lim="800000"/>
          <a:headEnd/>
          <a:tailEnd/>
        </a:ln>
      </xdr:spPr>
    </xdr:pic>
    <xdr:clientData/>
  </xdr:twoCellAnchor>
  <xdr:twoCellAnchor editAs="oneCell">
    <xdr:from>
      <xdr:col>1</xdr:col>
      <xdr:colOff>173489</xdr:colOff>
      <xdr:row>504</xdr:row>
      <xdr:rowOff>257176</xdr:rowOff>
    </xdr:from>
    <xdr:to>
      <xdr:col>1</xdr:col>
      <xdr:colOff>1203712</xdr:colOff>
      <xdr:row>507</xdr:row>
      <xdr:rowOff>38100</xdr:rowOff>
    </xdr:to>
    <xdr:pic>
      <xdr:nvPicPr>
        <xdr:cNvPr id="125" name="Picture 68"/>
        <xdr:cNvPicPr>
          <a:picLocks noChangeAspect="1" noChangeArrowheads="1"/>
        </xdr:cNvPicPr>
      </xdr:nvPicPr>
      <xdr:blipFill>
        <a:blip xmlns:r="http://schemas.openxmlformats.org/officeDocument/2006/relationships" r:embed="rId52" cstate="print"/>
        <a:srcRect/>
        <a:stretch>
          <a:fillRect/>
        </a:stretch>
      </xdr:blipFill>
      <xdr:spPr bwMode="auto">
        <a:xfrm>
          <a:off x="525914" y="256698751"/>
          <a:ext cx="1030223" cy="809624"/>
        </a:xfrm>
        <a:prstGeom prst="rect">
          <a:avLst/>
        </a:prstGeom>
        <a:noFill/>
        <a:ln w="9525">
          <a:noFill/>
          <a:miter lim="800000"/>
          <a:headEnd/>
          <a:tailEnd/>
        </a:ln>
      </xdr:spPr>
    </xdr:pic>
    <xdr:clientData/>
  </xdr:twoCellAnchor>
  <xdr:twoCellAnchor editAs="oneCell">
    <xdr:from>
      <xdr:col>1</xdr:col>
      <xdr:colOff>75480</xdr:colOff>
      <xdr:row>508</xdr:row>
      <xdr:rowOff>291188</xdr:rowOff>
    </xdr:from>
    <xdr:to>
      <xdr:col>1</xdr:col>
      <xdr:colOff>1225522</xdr:colOff>
      <xdr:row>510</xdr:row>
      <xdr:rowOff>304800</xdr:rowOff>
    </xdr:to>
    <xdr:pic>
      <xdr:nvPicPr>
        <xdr:cNvPr id="126" name="Picture 60"/>
        <xdr:cNvPicPr>
          <a:picLocks noChangeAspect="1" noChangeArrowheads="1"/>
        </xdr:cNvPicPr>
      </xdr:nvPicPr>
      <xdr:blipFill>
        <a:blip xmlns:r="http://schemas.openxmlformats.org/officeDocument/2006/relationships" r:embed="rId53" cstate="print"/>
        <a:srcRect/>
        <a:stretch>
          <a:fillRect/>
        </a:stretch>
      </xdr:blipFill>
      <xdr:spPr bwMode="auto">
        <a:xfrm>
          <a:off x="427905" y="258028163"/>
          <a:ext cx="1150042" cy="785137"/>
        </a:xfrm>
        <a:prstGeom prst="rect">
          <a:avLst/>
        </a:prstGeom>
        <a:noFill/>
        <a:ln w="9525">
          <a:noFill/>
          <a:miter lim="800000"/>
          <a:headEnd/>
          <a:tailEnd/>
        </a:ln>
      </xdr:spPr>
    </xdr:pic>
    <xdr:clientData/>
  </xdr:twoCellAnchor>
  <xdr:twoCellAnchor editAs="oneCell">
    <xdr:from>
      <xdr:col>1</xdr:col>
      <xdr:colOff>88820</xdr:colOff>
      <xdr:row>512</xdr:row>
      <xdr:rowOff>107515</xdr:rowOff>
    </xdr:from>
    <xdr:to>
      <xdr:col>1</xdr:col>
      <xdr:colOff>1269331</xdr:colOff>
      <xdr:row>515</xdr:row>
      <xdr:rowOff>66675</xdr:rowOff>
    </xdr:to>
    <xdr:pic>
      <xdr:nvPicPr>
        <xdr:cNvPr id="127" name="Picture 67" descr="GS-30-11-H"/>
        <xdr:cNvPicPr>
          <a:picLocks noChangeAspect="1" noChangeArrowheads="1"/>
        </xdr:cNvPicPr>
      </xdr:nvPicPr>
      <xdr:blipFill>
        <a:blip xmlns:r="http://schemas.openxmlformats.org/officeDocument/2006/relationships" r:embed="rId54" cstate="print"/>
        <a:srcRect/>
        <a:stretch>
          <a:fillRect/>
        </a:stretch>
      </xdr:blipFill>
      <xdr:spPr bwMode="auto">
        <a:xfrm>
          <a:off x="441245" y="259244665"/>
          <a:ext cx="1180511" cy="978335"/>
        </a:xfrm>
        <a:prstGeom prst="rect">
          <a:avLst/>
        </a:prstGeom>
        <a:noFill/>
        <a:ln w="9525">
          <a:noFill/>
          <a:miter lim="800000"/>
          <a:headEnd/>
          <a:tailEnd/>
        </a:ln>
      </xdr:spPr>
    </xdr:pic>
    <xdr:clientData/>
  </xdr:twoCellAnchor>
  <xdr:twoCellAnchor editAs="oneCell">
    <xdr:from>
      <xdr:col>1</xdr:col>
      <xdr:colOff>327338</xdr:colOff>
      <xdr:row>158</xdr:row>
      <xdr:rowOff>153554</xdr:rowOff>
    </xdr:from>
    <xdr:to>
      <xdr:col>1</xdr:col>
      <xdr:colOff>1209675</xdr:colOff>
      <xdr:row>159</xdr:row>
      <xdr:rowOff>341224</xdr:rowOff>
    </xdr:to>
    <xdr:pic>
      <xdr:nvPicPr>
        <xdr:cNvPr id="130" name="Picture 30"/>
        <xdr:cNvPicPr>
          <a:picLocks noChangeAspect="1" noChangeArrowheads="1"/>
        </xdr:cNvPicPr>
      </xdr:nvPicPr>
      <xdr:blipFill>
        <a:blip xmlns:r="http://schemas.openxmlformats.org/officeDocument/2006/relationships" r:embed="rId55" cstate="print"/>
        <a:srcRect/>
        <a:stretch>
          <a:fillRect/>
        </a:stretch>
      </xdr:blipFill>
      <xdr:spPr bwMode="auto">
        <a:xfrm>
          <a:off x="679763" y="106166804"/>
          <a:ext cx="882337" cy="587720"/>
        </a:xfrm>
        <a:prstGeom prst="rect">
          <a:avLst/>
        </a:prstGeom>
        <a:noFill/>
        <a:ln w="9525">
          <a:noFill/>
          <a:miter lim="800000"/>
          <a:headEnd/>
          <a:tailEnd/>
        </a:ln>
      </xdr:spPr>
    </xdr:pic>
    <xdr:clientData/>
  </xdr:twoCellAnchor>
  <xdr:twoCellAnchor editAs="oneCell">
    <xdr:from>
      <xdr:col>1</xdr:col>
      <xdr:colOff>180976</xdr:colOff>
      <xdr:row>161</xdr:row>
      <xdr:rowOff>163663</xdr:rowOff>
    </xdr:from>
    <xdr:to>
      <xdr:col>1</xdr:col>
      <xdr:colOff>1233532</xdr:colOff>
      <xdr:row>163</xdr:row>
      <xdr:rowOff>171450</xdr:rowOff>
    </xdr:to>
    <xdr:pic>
      <xdr:nvPicPr>
        <xdr:cNvPr id="131" name="Picture 24"/>
        <xdr:cNvPicPr>
          <a:picLocks noChangeAspect="1" noChangeArrowheads="1"/>
        </xdr:cNvPicPr>
      </xdr:nvPicPr>
      <xdr:blipFill>
        <a:blip xmlns:r="http://schemas.openxmlformats.org/officeDocument/2006/relationships" r:embed="rId56" cstate="print"/>
        <a:srcRect/>
        <a:stretch>
          <a:fillRect/>
        </a:stretch>
      </xdr:blipFill>
      <xdr:spPr bwMode="auto">
        <a:xfrm>
          <a:off x="533401" y="108539113"/>
          <a:ext cx="1052556" cy="845987"/>
        </a:xfrm>
        <a:prstGeom prst="rect">
          <a:avLst/>
        </a:prstGeom>
        <a:noFill/>
        <a:ln w="9525">
          <a:noFill/>
          <a:miter lim="800000"/>
          <a:headEnd/>
          <a:tailEnd/>
        </a:ln>
      </xdr:spPr>
    </xdr:pic>
    <xdr:clientData/>
  </xdr:twoCellAnchor>
  <xdr:twoCellAnchor editAs="oneCell">
    <xdr:from>
      <xdr:col>1</xdr:col>
      <xdr:colOff>200697</xdr:colOff>
      <xdr:row>155</xdr:row>
      <xdr:rowOff>163628</xdr:rowOff>
    </xdr:from>
    <xdr:to>
      <xdr:col>1</xdr:col>
      <xdr:colOff>1085851</xdr:colOff>
      <xdr:row>156</xdr:row>
      <xdr:rowOff>303124</xdr:rowOff>
    </xdr:to>
    <xdr:pic>
      <xdr:nvPicPr>
        <xdr:cNvPr id="133" name="Picture 1552"/>
        <xdr:cNvPicPr>
          <a:picLocks noChangeAspect="1" noChangeArrowheads="1"/>
        </xdr:cNvPicPr>
      </xdr:nvPicPr>
      <xdr:blipFill>
        <a:blip xmlns:r="http://schemas.openxmlformats.org/officeDocument/2006/relationships" r:embed="rId57" cstate="print"/>
        <a:srcRect/>
        <a:stretch>
          <a:fillRect/>
        </a:stretch>
      </xdr:blipFill>
      <xdr:spPr bwMode="auto">
        <a:xfrm>
          <a:off x="553122" y="105148178"/>
          <a:ext cx="885154" cy="539546"/>
        </a:xfrm>
        <a:prstGeom prst="rect">
          <a:avLst/>
        </a:prstGeom>
        <a:noFill/>
        <a:ln w="9525">
          <a:noFill/>
          <a:miter lim="800000"/>
          <a:headEnd/>
          <a:tailEnd/>
        </a:ln>
      </xdr:spPr>
    </xdr:pic>
    <xdr:clientData/>
  </xdr:twoCellAnchor>
  <xdr:twoCellAnchor editAs="oneCell">
    <xdr:from>
      <xdr:col>1</xdr:col>
      <xdr:colOff>368068</xdr:colOff>
      <xdr:row>248</xdr:row>
      <xdr:rowOff>91908</xdr:rowOff>
    </xdr:from>
    <xdr:to>
      <xdr:col>1</xdr:col>
      <xdr:colOff>1140802</xdr:colOff>
      <xdr:row>250</xdr:row>
      <xdr:rowOff>188259</xdr:rowOff>
    </xdr:to>
    <xdr:pic>
      <xdr:nvPicPr>
        <xdr:cNvPr id="138" name="Picture 4"/>
        <xdr:cNvPicPr>
          <a:picLocks noChangeAspect="1" noChangeArrowheads="1"/>
        </xdr:cNvPicPr>
      </xdr:nvPicPr>
      <xdr:blipFill>
        <a:blip xmlns:r="http://schemas.openxmlformats.org/officeDocument/2006/relationships" r:embed="rId58" cstate="print"/>
        <a:srcRect/>
        <a:stretch>
          <a:fillRect/>
        </a:stretch>
      </xdr:blipFill>
      <xdr:spPr bwMode="auto">
        <a:xfrm>
          <a:off x="720493" y="138718758"/>
          <a:ext cx="772734" cy="791676"/>
        </a:xfrm>
        <a:prstGeom prst="rect">
          <a:avLst/>
        </a:prstGeom>
        <a:noFill/>
        <a:ln w="9525">
          <a:noFill/>
          <a:miter lim="800000"/>
          <a:headEnd/>
          <a:tailEnd/>
        </a:ln>
      </xdr:spPr>
    </xdr:pic>
    <xdr:clientData/>
  </xdr:twoCellAnchor>
  <xdr:twoCellAnchor editAs="oneCell">
    <xdr:from>
      <xdr:col>1</xdr:col>
      <xdr:colOff>363358</xdr:colOff>
      <xdr:row>251</xdr:row>
      <xdr:rowOff>72858</xdr:rowOff>
    </xdr:from>
    <xdr:to>
      <xdr:col>1</xdr:col>
      <xdr:colOff>1069313</xdr:colOff>
      <xdr:row>253</xdr:row>
      <xdr:rowOff>147358</xdr:rowOff>
    </xdr:to>
    <xdr:pic>
      <xdr:nvPicPr>
        <xdr:cNvPr id="139" name="Picture 2"/>
        <xdr:cNvPicPr>
          <a:picLocks noChangeAspect="1" noChangeArrowheads="1"/>
        </xdr:cNvPicPr>
      </xdr:nvPicPr>
      <xdr:blipFill>
        <a:blip xmlns:r="http://schemas.openxmlformats.org/officeDocument/2006/relationships" r:embed="rId59" cstate="print"/>
        <a:srcRect/>
        <a:stretch>
          <a:fillRect/>
        </a:stretch>
      </xdr:blipFill>
      <xdr:spPr bwMode="auto">
        <a:xfrm>
          <a:off x="715783" y="139652208"/>
          <a:ext cx="705955" cy="741250"/>
        </a:xfrm>
        <a:prstGeom prst="rect">
          <a:avLst/>
        </a:prstGeom>
        <a:noFill/>
        <a:ln w="9525">
          <a:noFill/>
          <a:miter lim="800000"/>
          <a:headEnd/>
          <a:tailEnd/>
        </a:ln>
      </xdr:spPr>
    </xdr:pic>
    <xdr:clientData/>
  </xdr:twoCellAnchor>
  <xdr:twoCellAnchor editAs="oneCell">
    <xdr:from>
      <xdr:col>1</xdr:col>
      <xdr:colOff>187280</xdr:colOff>
      <xdr:row>277</xdr:row>
      <xdr:rowOff>205614</xdr:rowOff>
    </xdr:from>
    <xdr:to>
      <xdr:col>1</xdr:col>
      <xdr:colOff>1133475</xdr:colOff>
      <xdr:row>280</xdr:row>
      <xdr:rowOff>76200</xdr:rowOff>
    </xdr:to>
    <xdr:pic>
      <xdr:nvPicPr>
        <xdr:cNvPr id="140" name="Picture 15" descr="BHG-(01+08).gif"/>
        <xdr:cNvPicPr>
          <a:picLocks noChangeAspect="1"/>
        </xdr:cNvPicPr>
      </xdr:nvPicPr>
      <xdr:blipFill>
        <a:blip xmlns:r="http://schemas.openxmlformats.org/officeDocument/2006/relationships" r:embed="rId60" cstate="print"/>
        <a:srcRect/>
        <a:stretch>
          <a:fillRect/>
        </a:stretch>
      </xdr:blipFill>
      <xdr:spPr bwMode="auto">
        <a:xfrm>
          <a:off x="539705" y="151348314"/>
          <a:ext cx="946195" cy="670686"/>
        </a:xfrm>
        <a:prstGeom prst="rect">
          <a:avLst/>
        </a:prstGeom>
        <a:noFill/>
        <a:ln w="9525">
          <a:noFill/>
          <a:miter lim="800000"/>
          <a:headEnd/>
          <a:tailEnd/>
        </a:ln>
      </xdr:spPr>
    </xdr:pic>
    <xdr:clientData/>
  </xdr:twoCellAnchor>
  <xdr:twoCellAnchor editAs="oneCell">
    <xdr:from>
      <xdr:col>1</xdr:col>
      <xdr:colOff>357407</xdr:colOff>
      <xdr:row>295</xdr:row>
      <xdr:rowOff>86085</xdr:rowOff>
    </xdr:from>
    <xdr:to>
      <xdr:col>1</xdr:col>
      <xdr:colOff>1133475</xdr:colOff>
      <xdr:row>297</xdr:row>
      <xdr:rowOff>73394</xdr:rowOff>
    </xdr:to>
    <xdr:pic>
      <xdr:nvPicPr>
        <xdr:cNvPr id="142" name="Picture 16"/>
        <xdr:cNvPicPr>
          <a:picLocks noChangeAspect="1" noChangeArrowheads="1"/>
        </xdr:cNvPicPr>
      </xdr:nvPicPr>
      <xdr:blipFill>
        <a:blip xmlns:r="http://schemas.openxmlformats.org/officeDocument/2006/relationships" r:embed="rId61" cstate="print"/>
        <a:srcRect/>
        <a:stretch>
          <a:fillRect/>
        </a:stretch>
      </xdr:blipFill>
      <xdr:spPr bwMode="auto">
        <a:xfrm>
          <a:off x="709832" y="154895910"/>
          <a:ext cx="776068" cy="663584"/>
        </a:xfrm>
        <a:prstGeom prst="rect">
          <a:avLst/>
        </a:prstGeom>
        <a:noFill/>
        <a:ln w="9525">
          <a:noFill/>
          <a:miter lim="800000"/>
          <a:headEnd/>
          <a:tailEnd/>
        </a:ln>
      </xdr:spPr>
    </xdr:pic>
    <xdr:clientData/>
  </xdr:twoCellAnchor>
  <xdr:twoCellAnchor editAs="oneCell">
    <xdr:from>
      <xdr:col>1</xdr:col>
      <xdr:colOff>208665</xdr:colOff>
      <xdr:row>300</xdr:row>
      <xdr:rowOff>28948</xdr:rowOff>
    </xdr:from>
    <xdr:to>
      <xdr:col>1</xdr:col>
      <xdr:colOff>1166856</xdr:colOff>
      <xdr:row>302</xdr:row>
      <xdr:rowOff>190499</xdr:rowOff>
    </xdr:to>
    <xdr:pic>
      <xdr:nvPicPr>
        <xdr:cNvPr id="143" name="Picture 40"/>
        <xdr:cNvPicPr>
          <a:picLocks noChangeAspect="1" noChangeArrowheads="1"/>
        </xdr:cNvPicPr>
      </xdr:nvPicPr>
      <xdr:blipFill>
        <a:blip xmlns:r="http://schemas.openxmlformats.org/officeDocument/2006/relationships" r:embed="rId62" cstate="print"/>
        <a:srcRect/>
        <a:stretch>
          <a:fillRect/>
        </a:stretch>
      </xdr:blipFill>
      <xdr:spPr bwMode="auto">
        <a:xfrm>
          <a:off x="561090" y="156419923"/>
          <a:ext cx="958191" cy="694951"/>
        </a:xfrm>
        <a:prstGeom prst="rect">
          <a:avLst/>
        </a:prstGeom>
        <a:noFill/>
        <a:ln w="9525">
          <a:noFill/>
          <a:miter lim="800000"/>
          <a:headEnd/>
          <a:tailEnd/>
        </a:ln>
      </xdr:spPr>
    </xdr:pic>
    <xdr:clientData/>
  </xdr:twoCellAnchor>
  <xdr:twoCellAnchor editAs="oneCell">
    <xdr:from>
      <xdr:col>1</xdr:col>
      <xdr:colOff>122160</xdr:colOff>
      <xdr:row>307</xdr:row>
      <xdr:rowOff>79668</xdr:rowOff>
    </xdr:from>
    <xdr:to>
      <xdr:col>1</xdr:col>
      <xdr:colOff>1200149</xdr:colOff>
      <xdr:row>308</xdr:row>
      <xdr:rowOff>266700</xdr:rowOff>
    </xdr:to>
    <xdr:pic>
      <xdr:nvPicPr>
        <xdr:cNvPr id="144" name="Picture 42"/>
        <xdr:cNvPicPr>
          <a:picLocks noChangeAspect="1" noChangeArrowheads="1"/>
        </xdr:cNvPicPr>
      </xdr:nvPicPr>
      <xdr:blipFill>
        <a:blip xmlns:r="http://schemas.openxmlformats.org/officeDocument/2006/relationships" r:embed="rId63" cstate="print"/>
        <a:srcRect/>
        <a:stretch>
          <a:fillRect/>
        </a:stretch>
      </xdr:blipFill>
      <xdr:spPr bwMode="auto">
        <a:xfrm>
          <a:off x="474585" y="158737593"/>
          <a:ext cx="1077989" cy="568032"/>
        </a:xfrm>
        <a:prstGeom prst="rect">
          <a:avLst/>
        </a:prstGeom>
        <a:noFill/>
        <a:ln w="9525">
          <a:noFill/>
          <a:miter lim="800000"/>
          <a:headEnd/>
          <a:tailEnd/>
        </a:ln>
      </xdr:spPr>
    </xdr:pic>
    <xdr:clientData/>
  </xdr:twoCellAnchor>
  <xdr:twoCellAnchor editAs="oneCell">
    <xdr:from>
      <xdr:col>1</xdr:col>
      <xdr:colOff>180747</xdr:colOff>
      <xdr:row>312</xdr:row>
      <xdr:rowOff>69477</xdr:rowOff>
    </xdr:from>
    <xdr:to>
      <xdr:col>1</xdr:col>
      <xdr:colOff>1257300</xdr:colOff>
      <xdr:row>314</xdr:row>
      <xdr:rowOff>104775</xdr:rowOff>
    </xdr:to>
    <xdr:pic>
      <xdr:nvPicPr>
        <xdr:cNvPr id="145" name="Picture 14"/>
        <xdr:cNvPicPr>
          <a:picLocks noChangeAspect="1" noChangeArrowheads="1"/>
        </xdr:cNvPicPr>
      </xdr:nvPicPr>
      <xdr:blipFill>
        <a:blip xmlns:r="http://schemas.openxmlformats.org/officeDocument/2006/relationships" r:embed="rId64" cstate="print"/>
        <a:srcRect/>
        <a:stretch>
          <a:fillRect/>
        </a:stretch>
      </xdr:blipFill>
      <xdr:spPr bwMode="auto">
        <a:xfrm>
          <a:off x="533172" y="159432252"/>
          <a:ext cx="1076553" cy="568698"/>
        </a:xfrm>
        <a:prstGeom prst="rect">
          <a:avLst/>
        </a:prstGeom>
        <a:noFill/>
        <a:ln w="9525">
          <a:noFill/>
          <a:miter lim="800000"/>
          <a:headEnd/>
          <a:tailEnd/>
        </a:ln>
      </xdr:spPr>
    </xdr:pic>
    <xdr:clientData/>
  </xdr:twoCellAnchor>
  <xdr:twoCellAnchor editAs="oneCell">
    <xdr:from>
      <xdr:col>1</xdr:col>
      <xdr:colOff>289269</xdr:colOff>
      <xdr:row>258</xdr:row>
      <xdr:rowOff>164961</xdr:rowOff>
    </xdr:from>
    <xdr:to>
      <xdr:col>1</xdr:col>
      <xdr:colOff>1162452</xdr:colOff>
      <xdr:row>260</xdr:row>
      <xdr:rowOff>76200</xdr:rowOff>
    </xdr:to>
    <xdr:pic>
      <xdr:nvPicPr>
        <xdr:cNvPr id="146" name="Picture 42"/>
        <xdr:cNvPicPr>
          <a:picLocks noChangeAspect="1" noChangeArrowheads="1"/>
        </xdr:cNvPicPr>
      </xdr:nvPicPr>
      <xdr:blipFill>
        <a:blip xmlns:r="http://schemas.openxmlformats.org/officeDocument/2006/relationships" r:embed="rId65" cstate="print"/>
        <a:srcRect/>
        <a:stretch>
          <a:fillRect/>
        </a:stretch>
      </xdr:blipFill>
      <xdr:spPr bwMode="auto">
        <a:xfrm>
          <a:off x="641694" y="143620986"/>
          <a:ext cx="873183" cy="663714"/>
        </a:xfrm>
        <a:prstGeom prst="rect">
          <a:avLst/>
        </a:prstGeom>
        <a:noFill/>
        <a:ln w="9525">
          <a:noFill/>
          <a:miter lim="800000"/>
          <a:headEnd/>
          <a:tailEnd/>
        </a:ln>
      </xdr:spPr>
    </xdr:pic>
    <xdr:clientData/>
  </xdr:twoCellAnchor>
  <xdr:twoCellAnchor editAs="oneCell">
    <xdr:from>
      <xdr:col>1</xdr:col>
      <xdr:colOff>291270</xdr:colOff>
      <xdr:row>261</xdr:row>
      <xdr:rowOff>164494</xdr:rowOff>
    </xdr:from>
    <xdr:to>
      <xdr:col>1</xdr:col>
      <xdr:colOff>1198550</xdr:colOff>
      <xdr:row>263</xdr:row>
      <xdr:rowOff>171449</xdr:rowOff>
    </xdr:to>
    <xdr:pic>
      <xdr:nvPicPr>
        <xdr:cNvPr id="147" name="Picture 42"/>
        <xdr:cNvPicPr>
          <a:picLocks noChangeAspect="1" noChangeArrowheads="1"/>
        </xdr:cNvPicPr>
      </xdr:nvPicPr>
      <xdr:blipFill>
        <a:blip xmlns:r="http://schemas.openxmlformats.org/officeDocument/2006/relationships" r:embed="rId66" cstate="print"/>
        <a:srcRect/>
        <a:stretch>
          <a:fillRect/>
        </a:stretch>
      </xdr:blipFill>
      <xdr:spPr bwMode="auto">
        <a:xfrm>
          <a:off x="643695" y="144668269"/>
          <a:ext cx="907280" cy="711805"/>
        </a:xfrm>
        <a:prstGeom prst="rect">
          <a:avLst/>
        </a:prstGeom>
        <a:noFill/>
        <a:ln w="9525">
          <a:noFill/>
          <a:miter lim="800000"/>
          <a:headEnd/>
          <a:tailEnd/>
        </a:ln>
      </xdr:spPr>
    </xdr:pic>
    <xdr:clientData/>
  </xdr:twoCellAnchor>
  <xdr:twoCellAnchor editAs="oneCell">
    <xdr:from>
      <xdr:col>1</xdr:col>
      <xdr:colOff>296077</xdr:colOff>
      <xdr:row>264</xdr:row>
      <xdr:rowOff>202284</xdr:rowOff>
    </xdr:from>
    <xdr:to>
      <xdr:col>1</xdr:col>
      <xdr:colOff>1181100</xdr:colOff>
      <xdr:row>266</xdr:row>
      <xdr:rowOff>116541</xdr:rowOff>
    </xdr:to>
    <xdr:pic>
      <xdr:nvPicPr>
        <xdr:cNvPr id="148" name="Picture 44"/>
        <xdr:cNvPicPr>
          <a:picLocks noChangeAspect="1" noChangeArrowheads="1"/>
        </xdr:cNvPicPr>
      </xdr:nvPicPr>
      <xdr:blipFill>
        <a:blip xmlns:r="http://schemas.openxmlformats.org/officeDocument/2006/relationships" r:embed="rId67" cstate="print"/>
        <a:srcRect/>
        <a:stretch>
          <a:fillRect/>
        </a:stretch>
      </xdr:blipFill>
      <xdr:spPr bwMode="auto">
        <a:xfrm>
          <a:off x="648502" y="145715709"/>
          <a:ext cx="885023" cy="676257"/>
        </a:xfrm>
        <a:prstGeom prst="rect">
          <a:avLst/>
        </a:prstGeom>
        <a:noFill/>
        <a:ln w="9525">
          <a:noFill/>
          <a:miter lim="800000"/>
          <a:headEnd/>
          <a:tailEnd/>
        </a:ln>
      </xdr:spPr>
    </xdr:pic>
    <xdr:clientData/>
  </xdr:twoCellAnchor>
  <xdr:twoCellAnchor editAs="oneCell">
    <xdr:from>
      <xdr:col>1</xdr:col>
      <xdr:colOff>271097</xdr:colOff>
      <xdr:row>267</xdr:row>
      <xdr:rowOff>143514</xdr:rowOff>
    </xdr:from>
    <xdr:to>
      <xdr:col>1</xdr:col>
      <xdr:colOff>1171574</xdr:colOff>
      <xdr:row>269</xdr:row>
      <xdr:rowOff>16809</xdr:rowOff>
    </xdr:to>
    <xdr:pic>
      <xdr:nvPicPr>
        <xdr:cNvPr id="149" name="Picture 46"/>
        <xdr:cNvPicPr>
          <a:picLocks noChangeAspect="1" noChangeArrowheads="1"/>
        </xdr:cNvPicPr>
      </xdr:nvPicPr>
      <xdr:blipFill>
        <a:blip xmlns:r="http://schemas.openxmlformats.org/officeDocument/2006/relationships" r:embed="rId68" cstate="print"/>
        <a:srcRect/>
        <a:stretch>
          <a:fillRect/>
        </a:stretch>
      </xdr:blipFill>
      <xdr:spPr bwMode="auto">
        <a:xfrm>
          <a:off x="623522" y="146714214"/>
          <a:ext cx="900477" cy="644820"/>
        </a:xfrm>
        <a:prstGeom prst="rect">
          <a:avLst/>
        </a:prstGeom>
        <a:noFill/>
        <a:ln w="9525">
          <a:noFill/>
          <a:miter lim="800000"/>
          <a:headEnd/>
          <a:tailEnd/>
        </a:ln>
      </xdr:spPr>
    </xdr:pic>
    <xdr:clientData/>
  </xdr:twoCellAnchor>
  <xdr:twoCellAnchor editAs="oneCell">
    <xdr:from>
      <xdr:col>1</xdr:col>
      <xdr:colOff>246702</xdr:colOff>
      <xdr:row>320</xdr:row>
      <xdr:rowOff>66440</xdr:rowOff>
    </xdr:from>
    <xdr:to>
      <xdr:col>1</xdr:col>
      <xdr:colOff>1122468</xdr:colOff>
      <xdr:row>322</xdr:row>
      <xdr:rowOff>101599</xdr:rowOff>
    </xdr:to>
    <xdr:pic>
      <xdr:nvPicPr>
        <xdr:cNvPr id="150" name="Picture 78"/>
        <xdr:cNvPicPr>
          <a:picLocks noChangeAspect="1" noChangeArrowheads="1"/>
        </xdr:cNvPicPr>
      </xdr:nvPicPr>
      <xdr:blipFill>
        <a:blip xmlns:r="http://schemas.openxmlformats.org/officeDocument/2006/relationships" r:embed="rId69" cstate="print"/>
        <a:srcRect/>
        <a:stretch>
          <a:fillRect/>
        </a:stretch>
      </xdr:blipFill>
      <xdr:spPr bwMode="auto">
        <a:xfrm>
          <a:off x="516577" y="161658065"/>
          <a:ext cx="875766" cy="479659"/>
        </a:xfrm>
        <a:prstGeom prst="rect">
          <a:avLst/>
        </a:prstGeom>
        <a:noFill/>
        <a:ln w="9525">
          <a:noFill/>
          <a:miter lim="800000"/>
          <a:headEnd/>
          <a:tailEnd/>
        </a:ln>
      </xdr:spPr>
    </xdr:pic>
    <xdr:clientData/>
  </xdr:twoCellAnchor>
  <xdr:twoCellAnchor editAs="oneCell">
    <xdr:from>
      <xdr:col>1</xdr:col>
      <xdr:colOff>257846</xdr:colOff>
      <xdr:row>333</xdr:row>
      <xdr:rowOff>59469</xdr:rowOff>
    </xdr:from>
    <xdr:to>
      <xdr:col>1</xdr:col>
      <xdr:colOff>1174825</xdr:colOff>
      <xdr:row>335</xdr:row>
      <xdr:rowOff>97495</xdr:rowOff>
    </xdr:to>
    <xdr:pic>
      <xdr:nvPicPr>
        <xdr:cNvPr id="151" name="Picture 74"/>
        <xdr:cNvPicPr>
          <a:picLocks noChangeAspect="1" noChangeArrowheads="1"/>
        </xdr:cNvPicPr>
      </xdr:nvPicPr>
      <xdr:blipFill>
        <a:blip xmlns:r="http://schemas.openxmlformats.org/officeDocument/2006/relationships" r:embed="rId70" cstate="print"/>
        <a:srcRect/>
        <a:stretch>
          <a:fillRect/>
        </a:stretch>
      </xdr:blipFill>
      <xdr:spPr bwMode="auto">
        <a:xfrm>
          <a:off x="610271" y="166823169"/>
          <a:ext cx="916979" cy="495226"/>
        </a:xfrm>
        <a:prstGeom prst="rect">
          <a:avLst/>
        </a:prstGeom>
        <a:noFill/>
        <a:ln w="9525">
          <a:noFill/>
          <a:miter lim="800000"/>
          <a:headEnd/>
          <a:tailEnd/>
        </a:ln>
      </xdr:spPr>
    </xdr:pic>
    <xdr:clientData/>
  </xdr:twoCellAnchor>
  <xdr:twoCellAnchor editAs="oneCell">
    <xdr:from>
      <xdr:col>1</xdr:col>
      <xdr:colOff>200696</xdr:colOff>
      <xdr:row>341</xdr:row>
      <xdr:rowOff>0</xdr:rowOff>
    </xdr:from>
    <xdr:to>
      <xdr:col>1</xdr:col>
      <xdr:colOff>1117675</xdr:colOff>
      <xdr:row>343</xdr:row>
      <xdr:rowOff>57150</xdr:rowOff>
    </xdr:to>
    <xdr:pic>
      <xdr:nvPicPr>
        <xdr:cNvPr id="152" name="Picture 76"/>
        <xdr:cNvPicPr>
          <a:picLocks noChangeAspect="1" noChangeArrowheads="1"/>
        </xdr:cNvPicPr>
      </xdr:nvPicPr>
      <xdr:blipFill>
        <a:blip xmlns:r="http://schemas.openxmlformats.org/officeDocument/2006/relationships" r:embed="rId71" cstate="print"/>
        <a:srcRect/>
        <a:stretch>
          <a:fillRect/>
        </a:stretch>
      </xdr:blipFill>
      <xdr:spPr bwMode="auto">
        <a:xfrm>
          <a:off x="553121" y="169335450"/>
          <a:ext cx="916979" cy="514350"/>
        </a:xfrm>
        <a:prstGeom prst="rect">
          <a:avLst/>
        </a:prstGeom>
        <a:noFill/>
        <a:ln w="9525">
          <a:noFill/>
          <a:miter lim="800000"/>
          <a:headEnd/>
          <a:tailEnd/>
        </a:ln>
      </xdr:spPr>
    </xdr:pic>
    <xdr:clientData/>
  </xdr:twoCellAnchor>
  <xdr:twoCellAnchor editAs="oneCell">
    <xdr:from>
      <xdr:col>1</xdr:col>
      <xdr:colOff>218190</xdr:colOff>
      <xdr:row>228</xdr:row>
      <xdr:rowOff>154822</xdr:rowOff>
    </xdr:from>
    <xdr:to>
      <xdr:col>1</xdr:col>
      <xdr:colOff>1114425</xdr:colOff>
      <xdr:row>231</xdr:row>
      <xdr:rowOff>76201</xdr:rowOff>
    </xdr:to>
    <xdr:pic>
      <xdr:nvPicPr>
        <xdr:cNvPr id="153" name="Picture 2"/>
        <xdr:cNvPicPr>
          <a:picLocks noChangeAspect="1" noChangeArrowheads="1"/>
        </xdr:cNvPicPr>
      </xdr:nvPicPr>
      <xdr:blipFill>
        <a:blip xmlns:r="http://schemas.openxmlformats.org/officeDocument/2006/relationships" r:embed="rId72" cstate="print"/>
        <a:srcRect/>
        <a:stretch>
          <a:fillRect/>
        </a:stretch>
      </xdr:blipFill>
      <xdr:spPr bwMode="auto">
        <a:xfrm>
          <a:off x="570615" y="133847722"/>
          <a:ext cx="896235" cy="635754"/>
        </a:xfrm>
        <a:prstGeom prst="rect">
          <a:avLst/>
        </a:prstGeom>
        <a:noFill/>
        <a:ln w="9525">
          <a:noFill/>
          <a:miter lim="800000"/>
          <a:headEnd/>
          <a:tailEnd/>
        </a:ln>
      </xdr:spPr>
    </xdr:pic>
    <xdr:clientData/>
  </xdr:twoCellAnchor>
  <xdr:twoCellAnchor editAs="oneCell">
    <xdr:from>
      <xdr:col>1</xdr:col>
      <xdr:colOff>280491</xdr:colOff>
      <xdr:row>208</xdr:row>
      <xdr:rowOff>236174</xdr:rowOff>
    </xdr:from>
    <xdr:to>
      <xdr:col>1</xdr:col>
      <xdr:colOff>1190625</xdr:colOff>
      <xdr:row>211</xdr:row>
      <xdr:rowOff>133350</xdr:rowOff>
    </xdr:to>
    <xdr:pic>
      <xdr:nvPicPr>
        <xdr:cNvPr id="154" name="Picture 4"/>
        <xdr:cNvPicPr>
          <a:picLocks noChangeAspect="1" noChangeArrowheads="1"/>
        </xdr:cNvPicPr>
      </xdr:nvPicPr>
      <xdr:blipFill>
        <a:blip xmlns:r="http://schemas.openxmlformats.org/officeDocument/2006/relationships" r:embed="rId73" cstate="print"/>
        <a:srcRect/>
        <a:stretch>
          <a:fillRect/>
        </a:stretch>
      </xdr:blipFill>
      <xdr:spPr bwMode="auto">
        <a:xfrm>
          <a:off x="632916" y="128785574"/>
          <a:ext cx="910134" cy="611551"/>
        </a:xfrm>
        <a:prstGeom prst="rect">
          <a:avLst/>
        </a:prstGeom>
        <a:noFill/>
        <a:ln w="9525">
          <a:noFill/>
          <a:miter lim="800000"/>
          <a:headEnd/>
          <a:tailEnd/>
        </a:ln>
      </xdr:spPr>
    </xdr:pic>
    <xdr:clientData/>
  </xdr:twoCellAnchor>
  <xdr:twoCellAnchor editAs="oneCell">
    <xdr:from>
      <xdr:col>1</xdr:col>
      <xdr:colOff>270188</xdr:colOff>
      <xdr:row>89</xdr:row>
      <xdr:rowOff>75633</xdr:rowOff>
    </xdr:from>
    <xdr:to>
      <xdr:col>1</xdr:col>
      <xdr:colOff>1238682</xdr:colOff>
      <xdr:row>90</xdr:row>
      <xdr:rowOff>533400</xdr:rowOff>
    </xdr:to>
    <xdr:pic>
      <xdr:nvPicPr>
        <xdr:cNvPr id="155" name="Picture 25" descr="Copy of Lk-20N-05"/>
        <xdr:cNvPicPr>
          <a:picLocks noChangeAspect="1" noChangeArrowheads="1"/>
        </xdr:cNvPicPr>
      </xdr:nvPicPr>
      <xdr:blipFill>
        <a:blip xmlns:r="http://schemas.openxmlformats.org/officeDocument/2006/relationships" r:embed="rId74" cstate="print"/>
        <a:srcRect/>
        <a:stretch>
          <a:fillRect/>
        </a:stretch>
      </xdr:blipFill>
      <xdr:spPr bwMode="auto">
        <a:xfrm>
          <a:off x="622613" y="73132383"/>
          <a:ext cx="968494" cy="1086417"/>
        </a:xfrm>
        <a:prstGeom prst="rect">
          <a:avLst/>
        </a:prstGeom>
        <a:noFill/>
        <a:ln w="9525">
          <a:noFill/>
          <a:miter lim="800000"/>
          <a:headEnd/>
          <a:tailEnd/>
        </a:ln>
      </xdr:spPr>
    </xdr:pic>
    <xdr:clientData/>
  </xdr:twoCellAnchor>
  <xdr:twoCellAnchor editAs="oneCell">
    <xdr:from>
      <xdr:col>1</xdr:col>
      <xdr:colOff>314325</xdr:colOff>
      <xdr:row>361</xdr:row>
      <xdr:rowOff>107534</xdr:rowOff>
    </xdr:from>
    <xdr:to>
      <xdr:col>1</xdr:col>
      <xdr:colOff>1228725</xdr:colOff>
      <xdr:row>361</xdr:row>
      <xdr:rowOff>1266825</xdr:rowOff>
    </xdr:to>
    <xdr:pic>
      <xdr:nvPicPr>
        <xdr:cNvPr id="157" name="Picture 24" descr="D:\Marketing\Năm 2016\LDA\NK ghế xoay\A209(bỏ ốp gỗ ở tựa ghế).jpg"/>
        <xdr:cNvPicPr>
          <a:picLocks noChangeAspect="1" noChangeArrowheads="1"/>
        </xdr:cNvPicPr>
      </xdr:nvPicPr>
      <xdr:blipFill>
        <a:blip xmlns:r="http://schemas.openxmlformats.org/officeDocument/2006/relationships" r:embed="rId75" cstate="print"/>
        <a:srcRect/>
        <a:stretch>
          <a:fillRect/>
        </a:stretch>
      </xdr:blipFill>
      <xdr:spPr bwMode="auto">
        <a:xfrm>
          <a:off x="666750" y="182035034"/>
          <a:ext cx="914400" cy="1159291"/>
        </a:xfrm>
        <a:prstGeom prst="rect">
          <a:avLst/>
        </a:prstGeom>
        <a:noFill/>
        <a:ln w="9525">
          <a:noFill/>
          <a:miter lim="800000"/>
          <a:headEnd/>
          <a:tailEnd/>
        </a:ln>
      </xdr:spPr>
    </xdr:pic>
    <xdr:clientData/>
  </xdr:twoCellAnchor>
  <xdr:twoCellAnchor editAs="oneCell">
    <xdr:from>
      <xdr:col>1</xdr:col>
      <xdr:colOff>333375</xdr:colOff>
      <xdr:row>362</xdr:row>
      <xdr:rowOff>98118</xdr:rowOff>
    </xdr:from>
    <xdr:to>
      <xdr:col>1</xdr:col>
      <xdr:colOff>1228725</xdr:colOff>
      <xdr:row>362</xdr:row>
      <xdr:rowOff>1295400</xdr:rowOff>
    </xdr:to>
    <xdr:pic>
      <xdr:nvPicPr>
        <xdr:cNvPr id="158" name="Picture 25" descr="D:\Marketing\Năm 2016\LDA\NK ghế xoay\A297.jpg"/>
        <xdr:cNvPicPr>
          <a:picLocks noChangeAspect="1" noChangeArrowheads="1"/>
        </xdr:cNvPicPr>
      </xdr:nvPicPr>
      <xdr:blipFill>
        <a:blip xmlns:r="http://schemas.openxmlformats.org/officeDocument/2006/relationships" r:embed="rId76" cstate="print"/>
        <a:srcRect/>
        <a:stretch>
          <a:fillRect/>
        </a:stretch>
      </xdr:blipFill>
      <xdr:spPr bwMode="auto">
        <a:xfrm>
          <a:off x="685800" y="183397218"/>
          <a:ext cx="895350" cy="1197282"/>
        </a:xfrm>
        <a:prstGeom prst="rect">
          <a:avLst/>
        </a:prstGeom>
        <a:noFill/>
        <a:ln w="9525">
          <a:noFill/>
          <a:miter lim="800000"/>
          <a:headEnd/>
          <a:tailEnd/>
        </a:ln>
      </xdr:spPr>
    </xdr:pic>
    <xdr:clientData/>
  </xdr:twoCellAnchor>
  <xdr:twoCellAnchor editAs="oneCell">
    <xdr:from>
      <xdr:col>1</xdr:col>
      <xdr:colOff>257846</xdr:colOff>
      <xdr:row>344</xdr:row>
      <xdr:rowOff>238125</xdr:rowOff>
    </xdr:from>
    <xdr:to>
      <xdr:col>1</xdr:col>
      <xdr:colOff>1174825</xdr:colOff>
      <xdr:row>347</xdr:row>
      <xdr:rowOff>76200</xdr:rowOff>
    </xdr:to>
    <xdr:pic>
      <xdr:nvPicPr>
        <xdr:cNvPr id="220" name="Picture 76"/>
        <xdr:cNvPicPr>
          <a:picLocks noChangeAspect="1" noChangeArrowheads="1"/>
        </xdr:cNvPicPr>
      </xdr:nvPicPr>
      <xdr:blipFill>
        <a:blip xmlns:r="http://schemas.openxmlformats.org/officeDocument/2006/relationships" r:embed="rId77" cstate="print"/>
        <a:srcRect/>
        <a:stretch>
          <a:fillRect/>
        </a:stretch>
      </xdr:blipFill>
      <xdr:spPr bwMode="auto">
        <a:xfrm>
          <a:off x="610271" y="170602275"/>
          <a:ext cx="916979" cy="533400"/>
        </a:xfrm>
        <a:prstGeom prst="rect">
          <a:avLst/>
        </a:prstGeom>
        <a:noFill/>
        <a:ln w="9525">
          <a:noFill/>
          <a:miter lim="800000"/>
          <a:headEnd/>
          <a:tailEnd/>
        </a:ln>
      </xdr:spPr>
    </xdr:pic>
    <xdr:clientData/>
  </xdr:twoCellAnchor>
  <xdr:twoCellAnchor editAs="oneCell">
    <xdr:from>
      <xdr:col>1</xdr:col>
      <xdr:colOff>267371</xdr:colOff>
      <xdr:row>337</xdr:row>
      <xdr:rowOff>49537</xdr:rowOff>
    </xdr:from>
    <xdr:to>
      <xdr:col>1</xdr:col>
      <xdr:colOff>1184350</xdr:colOff>
      <xdr:row>339</xdr:row>
      <xdr:rowOff>146798</xdr:rowOff>
    </xdr:to>
    <xdr:pic>
      <xdr:nvPicPr>
        <xdr:cNvPr id="221" name="Picture 74"/>
        <xdr:cNvPicPr>
          <a:picLocks noChangeAspect="1" noChangeArrowheads="1"/>
        </xdr:cNvPicPr>
      </xdr:nvPicPr>
      <xdr:blipFill>
        <a:blip xmlns:r="http://schemas.openxmlformats.org/officeDocument/2006/relationships" r:embed="rId78" cstate="print"/>
        <a:srcRect/>
        <a:stretch>
          <a:fillRect/>
        </a:stretch>
      </xdr:blipFill>
      <xdr:spPr bwMode="auto">
        <a:xfrm>
          <a:off x="619796" y="168099112"/>
          <a:ext cx="916979" cy="554461"/>
        </a:xfrm>
        <a:prstGeom prst="rect">
          <a:avLst/>
        </a:prstGeom>
        <a:noFill/>
        <a:ln w="9525">
          <a:noFill/>
          <a:miter lim="800000"/>
          <a:headEnd/>
          <a:tailEnd/>
        </a:ln>
      </xdr:spPr>
    </xdr:pic>
    <xdr:clientData/>
  </xdr:twoCellAnchor>
  <xdr:twoCellAnchor editAs="oneCell">
    <xdr:from>
      <xdr:col>1</xdr:col>
      <xdr:colOff>264259</xdr:colOff>
      <xdr:row>288</xdr:row>
      <xdr:rowOff>176635</xdr:rowOff>
    </xdr:from>
    <xdr:to>
      <xdr:col>1</xdr:col>
      <xdr:colOff>1104900</xdr:colOff>
      <xdr:row>291</xdr:row>
      <xdr:rowOff>28575</xdr:rowOff>
    </xdr:to>
    <xdr:pic>
      <xdr:nvPicPr>
        <xdr:cNvPr id="231" name="Picture 15" descr="BHG-(01+08).gif"/>
        <xdr:cNvPicPr>
          <a:picLocks noChangeAspect="1"/>
        </xdr:cNvPicPr>
      </xdr:nvPicPr>
      <xdr:blipFill>
        <a:blip xmlns:r="http://schemas.openxmlformats.org/officeDocument/2006/relationships" r:embed="rId79" cstate="print"/>
        <a:srcRect/>
        <a:stretch>
          <a:fillRect/>
        </a:stretch>
      </xdr:blipFill>
      <xdr:spPr bwMode="auto">
        <a:xfrm>
          <a:off x="616684" y="154253035"/>
          <a:ext cx="840641" cy="652040"/>
        </a:xfrm>
        <a:prstGeom prst="rect">
          <a:avLst/>
        </a:prstGeom>
        <a:noFill/>
        <a:ln w="9525">
          <a:noFill/>
          <a:miter lim="800000"/>
          <a:headEnd/>
          <a:tailEnd/>
        </a:ln>
      </xdr:spPr>
    </xdr:pic>
    <xdr:clientData/>
  </xdr:twoCellAnchor>
  <xdr:twoCellAnchor editAs="oneCell">
    <xdr:from>
      <xdr:col>1</xdr:col>
      <xdr:colOff>183201</xdr:colOff>
      <xdr:row>328</xdr:row>
      <xdr:rowOff>44216</xdr:rowOff>
    </xdr:from>
    <xdr:to>
      <xdr:col>1</xdr:col>
      <xdr:colOff>1133474</xdr:colOff>
      <xdr:row>330</xdr:row>
      <xdr:rowOff>209550</xdr:rowOff>
    </xdr:to>
    <xdr:pic>
      <xdr:nvPicPr>
        <xdr:cNvPr id="233" name="Picture 78"/>
        <xdr:cNvPicPr>
          <a:picLocks noChangeAspect="1" noChangeArrowheads="1"/>
        </xdr:cNvPicPr>
      </xdr:nvPicPr>
      <xdr:blipFill>
        <a:blip xmlns:r="http://schemas.openxmlformats.org/officeDocument/2006/relationships" r:embed="rId69" cstate="print"/>
        <a:srcRect/>
        <a:stretch>
          <a:fillRect/>
        </a:stretch>
      </xdr:blipFill>
      <xdr:spPr bwMode="auto">
        <a:xfrm>
          <a:off x="535626" y="165264866"/>
          <a:ext cx="950273" cy="622534"/>
        </a:xfrm>
        <a:prstGeom prst="rect">
          <a:avLst/>
        </a:prstGeom>
        <a:noFill/>
        <a:ln w="9525">
          <a:noFill/>
          <a:miter lim="800000"/>
          <a:headEnd/>
          <a:tailEnd/>
        </a:ln>
      </xdr:spPr>
    </xdr:pic>
    <xdr:clientData/>
  </xdr:twoCellAnchor>
  <xdr:twoCellAnchor editAs="oneCell">
    <xdr:from>
      <xdr:col>1</xdr:col>
      <xdr:colOff>82325</xdr:colOff>
      <xdr:row>522</xdr:row>
      <xdr:rowOff>488052</xdr:rowOff>
    </xdr:from>
    <xdr:to>
      <xdr:col>1</xdr:col>
      <xdr:colOff>1247775</xdr:colOff>
      <xdr:row>523</xdr:row>
      <xdr:rowOff>428625</xdr:rowOff>
    </xdr:to>
    <xdr:pic>
      <xdr:nvPicPr>
        <xdr:cNvPr id="235" name="Picture 67" descr="GS-30-11-H"/>
        <xdr:cNvPicPr>
          <a:picLocks noChangeAspect="1" noChangeArrowheads="1"/>
        </xdr:cNvPicPr>
      </xdr:nvPicPr>
      <xdr:blipFill>
        <a:blip xmlns:r="http://schemas.openxmlformats.org/officeDocument/2006/relationships" r:embed="rId80" cstate="email"/>
        <a:stretch>
          <a:fillRect/>
        </a:stretch>
      </xdr:blipFill>
      <xdr:spPr bwMode="auto">
        <a:xfrm>
          <a:off x="434750" y="268169127"/>
          <a:ext cx="1165450" cy="826398"/>
        </a:xfrm>
        <a:prstGeom prst="rect">
          <a:avLst/>
        </a:prstGeom>
        <a:noFill/>
        <a:ln w="9525">
          <a:noFill/>
          <a:miter lim="800000"/>
          <a:headEnd/>
          <a:tailEnd/>
        </a:ln>
      </xdr:spPr>
    </xdr:pic>
    <xdr:clientData/>
  </xdr:twoCellAnchor>
  <xdr:twoCellAnchor editAs="oneCell">
    <xdr:from>
      <xdr:col>1</xdr:col>
      <xdr:colOff>72801</xdr:colOff>
      <xdr:row>524</xdr:row>
      <xdr:rowOff>458918</xdr:rowOff>
    </xdr:from>
    <xdr:to>
      <xdr:col>1</xdr:col>
      <xdr:colOff>1247775</xdr:colOff>
      <xdr:row>525</xdr:row>
      <xdr:rowOff>400050</xdr:rowOff>
    </xdr:to>
    <xdr:pic>
      <xdr:nvPicPr>
        <xdr:cNvPr id="236" name="Picture 67" descr="GS-30-11-H"/>
        <xdr:cNvPicPr>
          <a:picLocks noChangeAspect="1" noChangeArrowheads="1"/>
        </xdr:cNvPicPr>
      </xdr:nvPicPr>
      <xdr:blipFill>
        <a:blip xmlns:r="http://schemas.openxmlformats.org/officeDocument/2006/relationships" r:embed="rId81" cstate="email"/>
        <a:stretch>
          <a:fillRect/>
        </a:stretch>
      </xdr:blipFill>
      <xdr:spPr bwMode="auto">
        <a:xfrm>
          <a:off x="425226" y="269549693"/>
          <a:ext cx="1174974" cy="846007"/>
        </a:xfrm>
        <a:prstGeom prst="rect">
          <a:avLst/>
        </a:prstGeom>
        <a:noFill/>
        <a:ln w="9525">
          <a:noFill/>
          <a:miter lim="800000"/>
          <a:headEnd/>
          <a:tailEnd/>
        </a:ln>
      </xdr:spPr>
    </xdr:pic>
    <xdr:clientData/>
  </xdr:twoCellAnchor>
  <xdr:twoCellAnchor editAs="oneCell">
    <xdr:from>
      <xdr:col>1</xdr:col>
      <xdr:colOff>209551</xdr:colOff>
      <xdr:row>54</xdr:row>
      <xdr:rowOff>151280</xdr:rowOff>
    </xdr:from>
    <xdr:to>
      <xdr:col>1</xdr:col>
      <xdr:colOff>1200151</xdr:colOff>
      <xdr:row>54</xdr:row>
      <xdr:rowOff>1352549</xdr:rowOff>
    </xdr:to>
    <xdr:pic>
      <xdr:nvPicPr>
        <xdr:cNvPr id="159" name="Picture 158" descr="DSC_0667.JPG"/>
        <xdr:cNvPicPr>
          <a:picLocks noChangeAspect="1"/>
        </xdr:cNvPicPr>
      </xdr:nvPicPr>
      <xdr:blipFill>
        <a:blip xmlns:r="http://schemas.openxmlformats.org/officeDocument/2006/relationships" r:embed="rId82" cstate="print"/>
        <a:stretch>
          <a:fillRect/>
        </a:stretch>
      </xdr:blipFill>
      <xdr:spPr>
        <a:xfrm>
          <a:off x="561976" y="39680030"/>
          <a:ext cx="990600" cy="1201269"/>
        </a:xfrm>
        <a:prstGeom prst="rect">
          <a:avLst/>
        </a:prstGeom>
      </xdr:spPr>
    </xdr:pic>
    <xdr:clientData/>
  </xdr:twoCellAnchor>
  <xdr:twoCellAnchor editAs="oneCell">
    <xdr:from>
      <xdr:col>1</xdr:col>
      <xdr:colOff>171450</xdr:colOff>
      <xdr:row>56</xdr:row>
      <xdr:rowOff>451597</xdr:rowOff>
    </xdr:from>
    <xdr:to>
      <xdr:col>1</xdr:col>
      <xdr:colOff>1257300</xdr:colOff>
      <xdr:row>56</xdr:row>
      <xdr:rowOff>1857375</xdr:rowOff>
    </xdr:to>
    <xdr:pic>
      <xdr:nvPicPr>
        <xdr:cNvPr id="167" name="Picture 166" descr="DSC_0667.JPG"/>
        <xdr:cNvPicPr>
          <a:picLocks noChangeAspect="1"/>
        </xdr:cNvPicPr>
      </xdr:nvPicPr>
      <xdr:blipFill>
        <a:blip xmlns:r="http://schemas.openxmlformats.org/officeDocument/2006/relationships" r:embed="rId83" cstate="print"/>
        <a:srcRect t="14379"/>
        <a:stretch>
          <a:fillRect/>
        </a:stretch>
      </xdr:blipFill>
      <xdr:spPr>
        <a:xfrm>
          <a:off x="523875" y="43133122"/>
          <a:ext cx="1085850" cy="1405778"/>
        </a:xfrm>
        <a:prstGeom prst="rect">
          <a:avLst/>
        </a:prstGeom>
      </xdr:spPr>
    </xdr:pic>
    <xdr:clientData/>
  </xdr:twoCellAnchor>
  <xdr:twoCellAnchor>
    <xdr:from>
      <xdr:col>1</xdr:col>
      <xdr:colOff>203994</xdr:colOff>
      <xdr:row>168</xdr:row>
      <xdr:rowOff>75640</xdr:rowOff>
    </xdr:from>
    <xdr:to>
      <xdr:col>1</xdr:col>
      <xdr:colOff>1219200</xdr:colOff>
      <xdr:row>169</xdr:row>
      <xdr:rowOff>342900</xdr:rowOff>
    </xdr:to>
    <xdr:pic>
      <xdr:nvPicPr>
        <xdr:cNvPr id="183" name="Picture 32"/>
        <xdr:cNvPicPr>
          <a:picLocks noChangeAspect="1" noChangeArrowheads="1"/>
        </xdr:cNvPicPr>
      </xdr:nvPicPr>
      <xdr:blipFill>
        <a:blip xmlns:r="http://schemas.openxmlformats.org/officeDocument/2006/relationships" r:embed="rId84" cstate="print"/>
        <a:srcRect/>
        <a:stretch>
          <a:fillRect/>
        </a:stretch>
      </xdr:blipFill>
      <xdr:spPr bwMode="auto">
        <a:xfrm>
          <a:off x="556419" y="111422890"/>
          <a:ext cx="1015206" cy="743510"/>
        </a:xfrm>
        <a:prstGeom prst="rect">
          <a:avLst/>
        </a:prstGeom>
        <a:noFill/>
        <a:ln w="9525">
          <a:noFill/>
          <a:miter lim="800000"/>
          <a:headEnd/>
          <a:tailEnd/>
        </a:ln>
      </xdr:spPr>
    </xdr:pic>
    <xdr:clientData/>
  </xdr:twoCellAnchor>
  <xdr:twoCellAnchor>
    <xdr:from>
      <xdr:col>1</xdr:col>
      <xdr:colOff>176268</xdr:colOff>
      <xdr:row>164</xdr:row>
      <xdr:rowOff>34738</xdr:rowOff>
    </xdr:from>
    <xdr:to>
      <xdr:col>1</xdr:col>
      <xdr:colOff>1200150</xdr:colOff>
      <xdr:row>165</xdr:row>
      <xdr:rowOff>361950</xdr:rowOff>
    </xdr:to>
    <xdr:pic>
      <xdr:nvPicPr>
        <xdr:cNvPr id="184" name="Picture 1581"/>
        <xdr:cNvPicPr>
          <a:picLocks noChangeAspect="1" noChangeArrowheads="1"/>
        </xdr:cNvPicPr>
      </xdr:nvPicPr>
      <xdr:blipFill>
        <a:blip xmlns:r="http://schemas.openxmlformats.org/officeDocument/2006/relationships" r:embed="rId85" cstate="print"/>
        <a:srcRect/>
        <a:stretch>
          <a:fillRect/>
        </a:stretch>
      </xdr:blipFill>
      <xdr:spPr bwMode="auto">
        <a:xfrm>
          <a:off x="528693" y="109667488"/>
          <a:ext cx="1023882" cy="746312"/>
        </a:xfrm>
        <a:prstGeom prst="rect">
          <a:avLst/>
        </a:prstGeom>
        <a:noFill/>
        <a:ln w="9525">
          <a:noFill/>
          <a:miter lim="800000"/>
          <a:headEnd/>
          <a:tailEnd/>
        </a:ln>
      </xdr:spPr>
    </xdr:pic>
    <xdr:clientData/>
  </xdr:twoCellAnchor>
  <xdr:twoCellAnchor>
    <xdr:from>
      <xdr:col>1</xdr:col>
      <xdr:colOff>204417</xdr:colOff>
      <xdr:row>166</xdr:row>
      <xdr:rowOff>71157</xdr:rowOff>
    </xdr:from>
    <xdr:to>
      <xdr:col>1</xdr:col>
      <xdr:colOff>1209674</xdr:colOff>
      <xdr:row>167</xdr:row>
      <xdr:rowOff>381000</xdr:rowOff>
    </xdr:to>
    <xdr:pic>
      <xdr:nvPicPr>
        <xdr:cNvPr id="188" name="Picture 1612"/>
        <xdr:cNvPicPr>
          <a:picLocks noChangeAspect="1" noChangeArrowheads="1"/>
        </xdr:cNvPicPr>
      </xdr:nvPicPr>
      <xdr:blipFill>
        <a:blip xmlns:r="http://schemas.openxmlformats.org/officeDocument/2006/relationships" r:embed="rId86" cstate="print"/>
        <a:srcRect/>
        <a:stretch>
          <a:fillRect/>
        </a:stretch>
      </xdr:blipFill>
      <xdr:spPr bwMode="auto">
        <a:xfrm>
          <a:off x="556842" y="110542107"/>
          <a:ext cx="1005257" cy="747993"/>
        </a:xfrm>
        <a:prstGeom prst="rect">
          <a:avLst/>
        </a:prstGeom>
        <a:noFill/>
        <a:ln w="9525">
          <a:noFill/>
          <a:miter lim="800000"/>
          <a:headEnd/>
          <a:tailEnd/>
        </a:ln>
      </xdr:spPr>
    </xdr:pic>
    <xdr:clientData/>
  </xdr:twoCellAnchor>
  <xdr:twoCellAnchor>
    <xdr:from>
      <xdr:col>1</xdr:col>
      <xdr:colOff>185475</xdr:colOff>
      <xdr:row>170</xdr:row>
      <xdr:rowOff>142875</xdr:rowOff>
    </xdr:from>
    <xdr:to>
      <xdr:col>1</xdr:col>
      <xdr:colOff>1218621</xdr:colOff>
      <xdr:row>172</xdr:row>
      <xdr:rowOff>147357</xdr:rowOff>
    </xdr:to>
    <xdr:pic>
      <xdr:nvPicPr>
        <xdr:cNvPr id="195" name="Picture 1693"/>
        <xdr:cNvPicPr>
          <a:picLocks noChangeAspect="1" noChangeArrowheads="1"/>
        </xdr:cNvPicPr>
      </xdr:nvPicPr>
      <xdr:blipFill>
        <a:blip xmlns:r="http://schemas.openxmlformats.org/officeDocument/2006/relationships" r:embed="rId87" cstate="print"/>
        <a:srcRect/>
        <a:stretch>
          <a:fillRect/>
        </a:stretch>
      </xdr:blipFill>
      <xdr:spPr bwMode="auto">
        <a:xfrm>
          <a:off x="537900" y="112442625"/>
          <a:ext cx="1033146" cy="690282"/>
        </a:xfrm>
        <a:prstGeom prst="rect">
          <a:avLst/>
        </a:prstGeom>
        <a:noFill/>
        <a:ln w="9525">
          <a:noFill/>
          <a:miter lim="800000"/>
          <a:headEnd/>
          <a:tailEnd/>
        </a:ln>
      </xdr:spPr>
    </xdr:pic>
    <xdr:clientData/>
  </xdr:twoCellAnchor>
  <xdr:twoCellAnchor editAs="oneCell">
    <xdr:from>
      <xdr:col>1</xdr:col>
      <xdr:colOff>75354</xdr:colOff>
      <xdr:row>529</xdr:row>
      <xdr:rowOff>398540</xdr:rowOff>
    </xdr:from>
    <xdr:to>
      <xdr:col>1</xdr:col>
      <xdr:colOff>1285875</xdr:colOff>
      <xdr:row>530</xdr:row>
      <xdr:rowOff>333375</xdr:rowOff>
    </xdr:to>
    <xdr:pic>
      <xdr:nvPicPr>
        <xdr:cNvPr id="163" name="Picture 14"/>
        <xdr:cNvPicPr>
          <a:picLocks noChangeAspect="1" noChangeArrowheads="1"/>
        </xdr:cNvPicPr>
      </xdr:nvPicPr>
      <xdr:blipFill>
        <a:blip xmlns:r="http://schemas.openxmlformats.org/officeDocument/2006/relationships" r:embed="rId88" cstate="print"/>
        <a:srcRect/>
        <a:stretch>
          <a:fillRect/>
        </a:stretch>
      </xdr:blipFill>
      <xdr:spPr bwMode="auto">
        <a:xfrm>
          <a:off x="427779" y="271794365"/>
          <a:ext cx="1210521" cy="753985"/>
        </a:xfrm>
        <a:prstGeom prst="rect">
          <a:avLst/>
        </a:prstGeom>
        <a:noFill/>
        <a:ln w="9525">
          <a:noFill/>
          <a:miter lim="800000"/>
          <a:headEnd/>
          <a:tailEnd/>
        </a:ln>
      </xdr:spPr>
    </xdr:pic>
    <xdr:clientData/>
  </xdr:twoCellAnchor>
  <xdr:twoCellAnchor editAs="oneCell">
    <xdr:from>
      <xdr:col>1</xdr:col>
      <xdr:colOff>85725</xdr:colOff>
      <xdr:row>458</xdr:row>
      <xdr:rowOff>609286</xdr:rowOff>
    </xdr:from>
    <xdr:to>
      <xdr:col>1</xdr:col>
      <xdr:colOff>1285874</xdr:colOff>
      <xdr:row>463</xdr:row>
      <xdr:rowOff>133350</xdr:rowOff>
    </xdr:to>
    <xdr:pic>
      <xdr:nvPicPr>
        <xdr:cNvPr id="176" name="Picture 548"/>
        <xdr:cNvPicPr>
          <a:picLocks noChangeAspect="1" noChangeArrowheads="1"/>
        </xdr:cNvPicPr>
      </xdr:nvPicPr>
      <xdr:blipFill>
        <a:blip xmlns:r="http://schemas.openxmlformats.org/officeDocument/2006/relationships" r:embed="rId51" cstate="print"/>
        <a:srcRect/>
        <a:stretch>
          <a:fillRect/>
        </a:stretch>
      </xdr:blipFill>
      <xdr:spPr bwMode="auto">
        <a:xfrm>
          <a:off x="438150" y="239839186"/>
          <a:ext cx="1200149" cy="1171889"/>
        </a:xfrm>
        <a:prstGeom prst="rect">
          <a:avLst/>
        </a:prstGeom>
        <a:noFill/>
        <a:ln w="9525">
          <a:noFill/>
          <a:miter lim="800000"/>
          <a:headEnd/>
          <a:tailEnd/>
        </a:ln>
      </xdr:spPr>
    </xdr:pic>
    <xdr:clientData/>
  </xdr:twoCellAnchor>
  <xdr:twoCellAnchor editAs="oneCell">
    <xdr:from>
      <xdr:col>1</xdr:col>
      <xdr:colOff>389965</xdr:colOff>
      <xdr:row>4</xdr:row>
      <xdr:rowOff>38100</xdr:rowOff>
    </xdr:from>
    <xdr:to>
      <xdr:col>1</xdr:col>
      <xdr:colOff>990600</xdr:colOff>
      <xdr:row>4</xdr:row>
      <xdr:rowOff>1066800</xdr:rowOff>
    </xdr:to>
    <xdr:pic>
      <xdr:nvPicPr>
        <xdr:cNvPr id="198" name="Picture 2"/>
        <xdr:cNvPicPr>
          <a:picLocks noChangeAspect="1"/>
        </xdr:cNvPicPr>
      </xdr:nvPicPr>
      <xdr:blipFill>
        <a:blip xmlns:r="http://schemas.openxmlformats.org/officeDocument/2006/relationships" r:embed="rId89" cstate="print"/>
        <a:srcRect/>
        <a:stretch>
          <a:fillRect/>
        </a:stretch>
      </xdr:blipFill>
      <xdr:spPr bwMode="auto">
        <a:xfrm>
          <a:off x="742390" y="1390650"/>
          <a:ext cx="600635" cy="1028700"/>
        </a:xfrm>
        <a:prstGeom prst="rect">
          <a:avLst/>
        </a:prstGeom>
        <a:noFill/>
        <a:ln w="9525">
          <a:noFill/>
          <a:miter lim="800000"/>
          <a:headEnd/>
          <a:tailEnd/>
        </a:ln>
      </xdr:spPr>
    </xdr:pic>
    <xdr:clientData/>
  </xdr:twoCellAnchor>
  <xdr:twoCellAnchor editAs="oneCell">
    <xdr:from>
      <xdr:col>1</xdr:col>
      <xdr:colOff>354894</xdr:colOff>
      <xdr:row>5</xdr:row>
      <xdr:rowOff>16247</xdr:rowOff>
    </xdr:from>
    <xdr:to>
      <xdr:col>1</xdr:col>
      <xdr:colOff>1152525</xdr:colOff>
      <xdr:row>5</xdr:row>
      <xdr:rowOff>1076324</xdr:rowOff>
    </xdr:to>
    <xdr:pic>
      <xdr:nvPicPr>
        <xdr:cNvPr id="199" name="Picture 6"/>
        <xdr:cNvPicPr>
          <a:picLocks noChangeAspect="1"/>
        </xdr:cNvPicPr>
      </xdr:nvPicPr>
      <xdr:blipFill>
        <a:blip xmlns:r="http://schemas.openxmlformats.org/officeDocument/2006/relationships" r:embed="rId90" cstate="print"/>
        <a:srcRect/>
        <a:stretch>
          <a:fillRect/>
        </a:stretch>
      </xdr:blipFill>
      <xdr:spPr bwMode="auto">
        <a:xfrm>
          <a:off x="707319" y="2502272"/>
          <a:ext cx="797631" cy="1060077"/>
        </a:xfrm>
        <a:prstGeom prst="rect">
          <a:avLst/>
        </a:prstGeom>
        <a:noFill/>
        <a:ln w="9525">
          <a:noFill/>
          <a:miter lim="800000"/>
          <a:headEnd/>
          <a:tailEnd/>
        </a:ln>
      </xdr:spPr>
    </xdr:pic>
    <xdr:clientData/>
  </xdr:twoCellAnchor>
  <xdr:twoCellAnchor editAs="oneCell">
    <xdr:from>
      <xdr:col>1</xdr:col>
      <xdr:colOff>331256</xdr:colOff>
      <xdr:row>6</xdr:row>
      <xdr:rowOff>19050</xdr:rowOff>
    </xdr:from>
    <xdr:to>
      <xdr:col>1</xdr:col>
      <xdr:colOff>1171576</xdr:colOff>
      <xdr:row>6</xdr:row>
      <xdr:rowOff>1038225</xdr:rowOff>
    </xdr:to>
    <xdr:pic>
      <xdr:nvPicPr>
        <xdr:cNvPr id="214" name="Picture 5"/>
        <xdr:cNvPicPr>
          <a:picLocks noChangeAspect="1"/>
        </xdr:cNvPicPr>
      </xdr:nvPicPr>
      <xdr:blipFill>
        <a:blip xmlns:r="http://schemas.openxmlformats.org/officeDocument/2006/relationships" r:embed="rId91" cstate="print"/>
        <a:srcRect/>
        <a:stretch>
          <a:fillRect/>
        </a:stretch>
      </xdr:blipFill>
      <xdr:spPr bwMode="auto">
        <a:xfrm>
          <a:off x="683681" y="3638550"/>
          <a:ext cx="840320" cy="1019175"/>
        </a:xfrm>
        <a:prstGeom prst="rect">
          <a:avLst/>
        </a:prstGeom>
        <a:noFill/>
        <a:ln w="9525">
          <a:noFill/>
          <a:miter lim="800000"/>
          <a:headEnd/>
          <a:tailEnd/>
        </a:ln>
      </xdr:spPr>
    </xdr:pic>
    <xdr:clientData/>
  </xdr:twoCellAnchor>
  <xdr:twoCellAnchor editAs="oneCell">
    <xdr:from>
      <xdr:col>1</xdr:col>
      <xdr:colOff>197518</xdr:colOff>
      <xdr:row>7</xdr:row>
      <xdr:rowOff>47624</xdr:rowOff>
    </xdr:from>
    <xdr:to>
      <xdr:col>1</xdr:col>
      <xdr:colOff>1216102</xdr:colOff>
      <xdr:row>7</xdr:row>
      <xdr:rowOff>1123949</xdr:rowOff>
    </xdr:to>
    <xdr:pic>
      <xdr:nvPicPr>
        <xdr:cNvPr id="216" name="Picture 8"/>
        <xdr:cNvPicPr>
          <a:picLocks noChangeAspect="1"/>
        </xdr:cNvPicPr>
      </xdr:nvPicPr>
      <xdr:blipFill>
        <a:blip xmlns:r="http://schemas.openxmlformats.org/officeDocument/2006/relationships" r:embed="rId92" cstate="print"/>
        <a:srcRect/>
        <a:stretch>
          <a:fillRect/>
        </a:stretch>
      </xdr:blipFill>
      <xdr:spPr bwMode="auto">
        <a:xfrm>
          <a:off x="549943" y="4800599"/>
          <a:ext cx="1018584" cy="1076325"/>
        </a:xfrm>
        <a:prstGeom prst="rect">
          <a:avLst/>
        </a:prstGeom>
        <a:noFill/>
        <a:ln w="9525">
          <a:noFill/>
          <a:miter lim="800000"/>
          <a:headEnd/>
          <a:tailEnd/>
        </a:ln>
      </xdr:spPr>
    </xdr:pic>
    <xdr:clientData/>
  </xdr:twoCellAnchor>
  <xdr:twoCellAnchor editAs="oneCell">
    <xdr:from>
      <xdr:col>1</xdr:col>
      <xdr:colOff>57150</xdr:colOff>
      <xdr:row>8</xdr:row>
      <xdr:rowOff>47625</xdr:rowOff>
    </xdr:from>
    <xdr:to>
      <xdr:col>1</xdr:col>
      <xdr:colOff>1304926</xdr:colOff>
      <xdr:row>8</xdr:row>
      <xdr:rowOff>1133475</xdr:rowOff>
    </xdr:to>
    <xdr:pic>
      <xdr:nvPicPr>
        <xdr:cNvPr id="217" name="Picture 9"/>
        <xdr:cNvPicPr>
          <a:picLocks noChangeAspect="1"/>
        </xdr:cNvPicPr>
      </xdr:nvPicPr>
      <xdr:blipFill>
        <a:blip xmlns:r="http://schemas.openxmlformats.org/officeDocument/2006/relationships" r:embed="rId93"/>
        <a:srcRect/>
        <a:stretch>
          <a:fillRect/>
        </a:stretch>
      </xdr:blipFill>
      <xdr:spPr bwMode="auto">
        <a:xfrm>
          <a:off x="409575" y="5791200"/>
          <a:ext cx="1247776" cy="1085850"/>
        </a:xfrm>
        <a:prstGeom prst="rect">
          <a:avLst/>
        </a:prstGeom>
        <a:noFill/>
        <a:ln w="9525">
          <a:noFill/>
          <a:miter lim="800000"/>
          <a:headEnd/>
          <a:tailEnd/>
        </a:ln>
      </xdr:spPr>
    </xdr:pic>
    <xdr:clientData/>
  </xdr:twoCellAnchor>
  <xdr:twoCellAnchor editAs="oneCell">
    <xdr:from>
      <xdr:col>1</xdr:col>
      <xdr:colOff>160999</xdr:colOff>
      <xdr:row>16</xdr:row>
      <xdr:rowOff>57584</xdr:rowOff>
    </xdr:from>
    <xdr:to>
      <xdr:col>1</xdr:col>
      <xdr:colOff>1176422</xdr:colOff>
      <xdr:row>16</xdr:row>
      <xdr:rowOff>857250</xdr:rowOff>
    </xdr:to>
    <xdr:pic>
      <xdr:nvPicPr>
        <xdr:cNvPr id="218" name="Picture 14"/>
        <xdr:cNvPicPr>
          <a:picLocks noChangeAspect="1"/>
        </xdr:cNvPicPr>
      </xdr:nvPicPr>
      <xdr:blipFill>
        <a:blip xmlns:r="http://schemas.openxmlformats.org/officeDocument/2006/relationships" r:embed="rId94" cstate="print"/>
        <a:srcRect/>
        <a:stretch>
          <a:fillRect/>
        </a:stretch>
      </xdr:blipFill>
      <xdr:spPr bwMode="auto">
        <a:xfrm>
          <a:off x="513424" y="12020984"/>
          <a:ext cx="1015423" cy="799666"/>
        </a:xfrm>
        <a:prstGeom prst="rect">
          <a:avLst/>
        </a:prstGeom>
        <a:noFill/>
        <a:ln w="9525">
          <a:noFill/>
          <a:miter lim="800000"/>
          <a:headEnd/>
          <a:tailEnd/>
        </a:ln>
      </xdr:spPr>
    </xdr:pic>
    <xdr:clientData/>
  </xdr:twoCellAnchor>
  <xdr:twoCellAnchor editAs="oneCell">
    <xdr:from>
      <xdr:col>1</xdr:col>
      <xdr:colOff>74929</xdr:colOff>
      <xdr:row>12</xdr:row>
      <xdr:rowOff>166407</xdr:rowOff>
    </xdr:from>
    <xdr:to>
      <xdr:col>1</xdr:col>
      <xdr:colOff>1207022</xdr:colOff>
      <xdr:row>12</xdr:row>
      <xdr:rowOff>942975</xdr:rowOff>
    </xdr:to>
    <xdr:pic>
      <xdr:nvPicPr>
        <xdr:cNvPr id="219" name="Picture 17"/>
        <xdr:cNvPicPr>
          <a:picLocks noChangeAspect="1"/>
        </xdr:cNvPicPr>
      </xdr:nvPicPr>
      <xdr:blipFill>
        <a:blip xmlns:r="http://schemas.openxmlformats.org/officeDocument/2006/relationships" r:embed="rId95" cstate="print"/>
        <a:srcRect/>
        <a:stretch>
          <a:fillRect/>
        </a:stretch>
      </xdr:blipFill>
      <xdr:spPr bwMode="auto">
        <a:xfrm>
          <a:off x="427354" y="8415057"/>
          <a:ext cx="1132093" cy="776568"/>
        </a:xfrm>
        <a:prstGeom prst="rect">
          <a:avLst/>
        </a:prstGeom>
        <a:noFill/>
        <a:ln w="9525">
          <a:noFill/>
          <a:miter lim="800000"/>
          <a:headEnd/>
          <a:tailEnd/>
        </a:ln>
      </xdr:spPr>
    </xdr:pic>
    <xdr:clientData/>
  </xdr:twoCellAnchor>
  <xdr:twoCellAnchor editAs="oneCell">
    <xdr:from>
      <xdr:col>1</xdr:col>
      <xdr:colOff>143477</xdr:colOff>
      <xdr:row>11</xdr:row>
      <xdr:rowOff>137832</xdr:rowOff>
    </xdr:from>
    <xdr:to>
      <xdr:col>1</xdr:col>
      <xdr:colOff>1181100</xdr:colOff>
      <xdr:row>11</xdr:row>
      <xdr:rowOff>828675</xdr:rowOff>
    </xdr:to>
    <xdr:pic>
      <xdr:nvPicPr>
        <xdr:cNvPr id="232" name="Picture 16"/>
        <xdr:cNvPicPr>
          <a:picLocks noChangeAspect="1"/>
        </xdr:cNvPicPr>
      </xdr:nvPicPr>
      <xdr:blipFill>
        <a:blip xmlns:r="http://schemas.openxmlformats.org/officeDocument/2006/relationships" r:embed="rId96" cstate="print"/>
        <a:srcRect/>
        <a:stretch>
          <a:fillRect/>
        </a:stretch>
      </xdr:blipFill>
      <xdr:spPr bwMode="auto">
        <a:xfrm>
          <a:off x="495902" y="7395882"/>
          <a:ext cx="1037623" cy="690843"/>
        </a:xfrm>
        <a:prstGeom prst="rect">
          <a:avLst/>
        </a:prstGeom>
        <a:noFill/>
        <a:ln w="9525">
          <a:noFill/>
          <a:miter lim="800000"/>
          <a:headEnd/>
          <a:tailEnd/>
        </a:ln>
      </xdr:spPr>
    </xdr:pic>
    <xdr:clientData/>
  </xdr:twoCellAnchor>
  <xdr:twoCellAnchor editAs="oneCell">
    <xdr:from>
      <xdr:col>1</xdr:col>
      <xdr:colOff>151682</xdr:colOff>
      <xdr:row>13</xdr:row>
      <xdr:rowOff>66675</xdr:rowOff>
    </xdr:from>
    <xdr:to>
      <xdr:col>1</xdr:col>
      <xdr:colOff>1263620</xdr:colOff>
      <xdr:row>13</xdr:row>
      <xdr:rowOff>962025</xdr:rowOff>
    </xdr:to>
    <xdr:pic>
      <xdr:nvPicPr>
        <xdr:cNvPr id="241" name="Picture 10"/>
        <xdr:cNvPicPr>
          <a:picLocks noChangeAspect="1"/>
        </xdr:cNvPicPr>
      </xdr:nvPicPr>
      <xdr:blipFill>
        <a:blip xmlns:r="http://schemas.openxmlformats.org/officeDocument/2006/relationships" r:embed="rId97"/>
        <a:srcRect/>
        <a:stretch>
          <a:fillRect/>
        </a:stretch>
      </xdr:blipFill>
      <xdr:spPr bwMode="auto">
        <a:xfrm>
          <a:off x="504107" y="9582150"/>
          <a:ext cx="1111938" cy="895350"/>
        </a:xfrm>
        <a:prstGeom prst="rect">
          <a:avLst/>
        </a:prstGeom>
        <a:noFill/>
        <a:ln w="9525">
          <a:noFill/>
          <a:miter lim="800000"/>
          <a:headEnd/>
          <a:tailEnd/>
        </a:ln>
      </xdr:spPr>
    </xdr:pic>
    <xdr:clientData/>
  </xdr:twoCellAnchor>
  <xdr:twoCellAnchor editAs="oneCell">
    <xdr:from>
      <xdr:col>1</xdr:col>
      <xdr:colOff>232702</xdr:colOff>
      <xdr:row>17</xdr:row>
      <xdr:rowOff>19050</xdr:rowOff>
    </xdr:from>
    <xdr:to>
      <xdr:col>1</xdr:col>
      <xdr:colOff>1209675</xdr:colOff>
      <xdr:row>17</xdr:row>
      <xdr:rowOff>895350</xdr:rowOff>
    </xdr:to>
    <xdr:pic>
      <xdr:nvPicPr>
        <xdr:cNvPr id="242" name="Picture 1"/>
        <xdr:cNvPicPr>
          <a:picLocks noChangeAspect="1"/>
        </xdr:cNvPicPr>
      </xdr:nvPicPr>
      <xdr:blipFill>
        <a:blip xmlns:r="http://schemas.openxmlformats.org/officeDocument/2006/relationships" r:embed="rId98" cstate="print"/>
        <a:srcRect/>
        <a:stretch>
          <a:fillRect/>
        </a:stretch>
      </xdr:blipFill>
      <xdr:spPr bwMode="auto">
        <a:xfrm>
          <a:off x="585127" y="12934950"/>
          <a:ext cx="976973" cy="876300"/>
        </a:xfrm>
        <a:prstGeom prst="rect">
          <a:avLst/>
        </a:prstGeom>
        <a:noFill/>
        <a:ln w="9525">
          <a:noFill/>
          <a:miter lim="800000"/>
          <a:headEnd/>
          <a:tailEnd/>
        </a:ln>
      </xdr:spPr>
    </xdr:pic>
    <xdr:clientData/>
  </xdr:twoCellAnchor>
  <xdr:twoCellAnchor editAs="oneCell">
    <xdr:from>
      <xdr:col>1</xdr:col>
      <xdr:colOff>243353</xdr:colOff>
      <xdr:row>18</xdr:row>
      <xdr:rowOff>47625</xdr:rowOff>
    </xdr:from>
    <xdr:to>
      <xdr:col>1</xdr:col>
      <xdr:colOff>1181100</xdr:colOff>
      <xdr:row>18</xdr:row>
      <xdr:rowOff>857250</xdr:rowOff>
    </xdr:to>
    <xdr:pic>
      <xdr:nvPicPr>
        <xdr:cNvPr id="243" name="Picture 2"/>
        <xdr:cNvPicPr>
          <a:picLocks noChangeAspect="1"/>
        </xdr:cNvPicPr>
      </xdr:nvPicPr>
      <xdr:blipFill>
        <a:blip xmlns:r="http://schemas.openxmlformats.org/officeDocument/2006/relationships" r:embed="rId99" cstate="print"/>
        <a:srcRect/>
        <a:stretch>
          <a:fillRect/>
        </a:stretch>
      </xdr:blipFill>
      <xdr:spPr bwMode="auto">
        <a:xfrm>
          <a:off x="595778" y="13916025"/>
          <a:ext cx="937747" cy="809625"/>
        </a:xfrm>
        <a:prstGeom prst="rect">
          <a:avLst/>
        </a:prstGeom>
        <a:noFill/>
        <a:ln w="9525">
          <a:noFill/>
          <a:miter lim="800000"/>
          <a:headEnd/>
          <a:tailEnd/>
        </a:ln>
      </xdr:spPr>
    </xdr:pic>
    <xdr:clientData/>
  </xdr:twoCellAnchor>
  <xdr:twoCellAnchor editAs="oneCell">
    <xdr:from>
      <xdr:col>1</xdr:col>
      <xdr:colOff>266726</xdr:colOff>
      <xdr:row>25</xdr:row>
      <xdr:rowOff>120015</xdr:rowOff>
    </xdr:from>
    <xdr:to>
      <xdr:col>1</xdr:col>
      <xdr:colOff>1127844</xdr:colOff>
      <xdr:row>25</xdr:row>
      <xdr:rowOff>583278</xdr:rowOff>
    </xdr:to>
    <xdr:pic>
      <xdr:nvPicPr>
        <xdr:cNvPr id="244" name="Picture 21"/>
        <xdr:cNvPicPr>
          <a:picLocks noChangeAspect="1"/>
        </xdr:cNvPicPr>
      </xdr:nvPicPr>
      <xdr:blipFill>
        <a:blip xmlns:r="http://schemas.openxmlformats.org/officeDocument/2006/relationships" r:embed="rId100" cstate="print"/>
        <a:srcRect/>
        <a:stretch>
          <a:fillRect/>
        </a:stretch>
      </xdr:blipFill>
      <xdr:spPr bwMode="auto">
        <a:xfrm>
          <a:off x="619151" y="17741265"/>
          <a:ext cx="861118" cy="463263"/>
        </a:xfrm>
        <a:prstGeom prst="rect">
          <a:avLst/>
        </a:prstGeom>
        <a:noFill/>
        <a:ln w="9525">
          <a:noFill/>
          <a:miter lim="800000"/>
          <a:headEnd/>
          <a:tailEnd/>
        </a:ln>
      </xdr:spPr>
    </xdr:pic>
    <xdr:clientData/>
  </xdr:twoCellAnchor>
  <xdr:twoCellAnchor editAs="oneCell">
    <xdr:from>
      <xdr:col>1</xdr:col>
      <xdr:colOff>286914</xdr:colOff>
      <xdr:row>26</xdr:row>
      <xdr:rowOff>178871</xdr:rowOff>
    </xdr:from>
    <xdr:to>
      <xdr:col>1</xdr:col>
      <xdr:colOff>1130673</xdr:colOff>
      <xdr:row>26</xdr:row>
      <xdr:rowOff>795056</xdr:rowOff>
    </xdr:to>
    <xdr:pic>
      <xdr:nvPicPr>
        <xdr:cNvPr id="245" name="Picture 18"/>
        <xdr:cNvPicPr>
          <a:picLocks noChangeAspect="1"/>
        </xdr:cNvPicPr>
      </xdr:nvPicPr>
      <xdr:blipFill>
        <a:blip xmlns:r="http://schemas.openxmlformats.org/officeDocument/2006/relationships" r:embed="rId101" cstate="print"/>
        <a:srcRect/>
        <a:stretch>
          <a:fillRect/>
        </a:stretch>
      </xdr:blipFill>
      <xdr:spPr bwMode="auto">
        <a:xfrm>
          <a:off x="639339" y="18543071"/>
          <a:ext cx="843759" cy="616185"/>
        </a:xfrm>
        <a:prstGeom prst="rect">
          <a:avLst/>
        </a:prstGeom>
        <a:noFill/>
        <a:ln w="9525">
          <a:noFill/>
          <a:miter lim="800000"/>
          <a:headEnd/>
          <a:tailEnd/>
        </a:ln>
      </xdr:spPr>
    </xdr:pic>
    <xdr:clientData/>
  </xdr:twoCellAnchor>
  <xdr:twoCellAnchor editAs="oneCell">
    <xdr:from>
      <xdr:col>1</xdr:col>
      <xdr:colOff>58976</xdr:colOff>
      <xdr:row>29</xdr:row>
      <xdr:rowOff>221316</xdr:rowOff>
    </xdr:from>
    <xdr:to>
      <xdr:col>1</xdr:col>
      <xdr:colOff>1247775</xdr:colOff>
      <xdr:row>30</xdr:row>
      <xdr:rowOff>352425</xdr:rowOff>
    </xdr:to>
    <xdr:pic>
      <xdr:nvPicPr>
        <xdr:cNvPr id="246" name="Picture 23"/>
        <xdr:cNvPicPr>
          <a:picLocks noChangeAspect="1"/>
        </xdr:cNvPicPr>
      </xdr:nvPicPr>
      <xdr:blipFill>
        <a:blip xmlns:r="http://schemas.openxmlformats.org/officeDocument/2006/relationships" r:embed="rId102"/>
        <a:srcRect/>
        <a:stretch>
          <a:fillRect/>
        </a:stretch>
      </xdr:blipFill>
      <xdr:spPr bwMode="auto">
        <a:xfrm>
          <a:off x="411401" y="20099991"/>
          <a:ext cx="1188799" cy="721659"/>
        </a:xfrm>
        <a:prstGeom prst="rect">
          <a:avLst/>
        </a:prstGeom>
        <a:noFill/>
        <a:ln w="9525">
          <a:noFill/>
          <a:miter lim="800000"/>
          <a:headEnd/>
          <a:tailEnd/>
        </a:ln>
      </xdr:spPr>
    </xdr:pic>
    <xdr:clientData/>
  </xdr:twoCellAnchor>
  <xdr:twoCellAnchor editAs="oneCell">
    <xdr:from>
      <xdr:col>1</xdr:col>
      <xdr:colOff>37849</xdr:colOff>
      <xdr:row>36</xdr:row>
      <xdr:rowOff>196662</xdr:rowOff>
    </xdr:from>
    <xdr:to>
      <xdr:col>1</xdr:col>
      <xdr:colOff>1282202</xdr:colOff>
      <xdr:row>37</xdr:row>
      <xdr:rowOff>333375</xdr:rowOff>
    </xdr:to>
    <xdr:pic>
      <xdr:nvPicPr>
        <xdr:cNvPr id="247" name="Picture 25"/>
        <xdr:cNvPicPr>
          <a:picLocks noChangeAspect="1"/>
        </xdr:cNvPicPr>
      </xdr:nvPicPr>
      <xdr:blipFill>
        <a:blip xmlns:r="http://schemas.openxmlformats.org/officeDocument/2006/relationships" r:embed="rId103"/>
        <a:srcRect/>
        <a:stretch>
          <a:fillRect/>
        </a:stretch>
      </xdr:blipFill>
      <xdr:spPr bwMode="auto">
        <a:xfrm>
          <a:off x="390274" y="25409337"/>
          <a:ext cx="1244353" cy="727263"/>
        </a:xfrm>
        <a:prstGeom prst="rect">
          <a:avLst/>
        </a:prstGeom>
        <a:noFill/>
        <a:ln w="9525">
          <a:noFill/>
          <a:miter lim="800000"/>
          <a:headEnd/>
          <a:tailEnd/>
        </a:ln>
      </xdr:spPr>
    </xdr:pic>
    <xdr:clientData/>
  </xdr:twoCellAnchor>
  <xdr:twoCellAnchor editAs="oneCell">
    <xdr:from>
      <xdr:col>1</xdr:col>
      <xdr:colOff>62185</xdr:colOff>
      <xdr:row>31</xdr:row>
      <xdr:rowOff>170331</xdr:rowOff>
    </xdr:from>
    <xdr:to>
      <xdr:col>1</xdr:col>
      <xdr:colOff>1304925</xdr:colOff>
      <xdr:row>32</xdr:row>
      <xdr:rowOff>295275</xdr:rowOff>
    </xdr:to>
    <xdr:pic>
      <xdr:nvPicPr>
        <xdr:cNvPr id="248" name="Picture 24"/>
        <xdr:cNvPicPr>
          <a:picLocks noChangeAspect="1"/>
        </xdr:cNvPicPr>
      </xdr:nvPicPr>
      <xdr:blipFill>
        <a:blip xmlns:r="http://schemas.openxmlformats.org/officeDocument/2006/relationships" r:embed="rId104"/>
        <a:srcRect/>
        <a:stretch>
          <a:fillRect/>
        </a:stretch>
      </xdr:blipFill>
      <xdr:spPr bwMode="auto">
        <a:xfrm>
          <a:off x="414610" y="21239631"/>
          <a:ext cx="1242740" cy="696444"/>
        </a:xfrm>
        <a:prstGeom prst="rect">
          <a:avLst/>
        </a:prstGeom>
        <a:noFill/>
        <a:ln w="9525">
          <a:noFill/>
          <a:miter lim="800000"/>
          <a:headEnd/>
          <a:tailEnd/>
        </a:ln>
      </xdr:spPr>
    </xdr:pic>
    <xdr:clientData/>
  </xdr:twoCellAnchor>
  <xdr:twoCellAnchor>
    <xdr:from>
      <xdr:col>1</xdr:col>
      <xdr:colOff>115758</xdr:colOff>
      <xdr:row>34</xdr:row>
      <xdr:rowOff>86287</xdr:rowOff>
    </xdr:from>
    <xdr:to>
      <xdr:col>1</xdr:col>
      <xdr:colOff>1219200</xdr:colOff>
      <xdr:row>34</xdr:row>
      <xdr:rowOff>890869</xdr:rowOff>
    </xdr:to>
    <xdr:pic>
      <xdr:nvPicPr>
        <xdr:cNvPr id="249" name="Picture 67" descr="1.jpg"/>
        <xdr:cNvPicPr>
          <a:picLocks noChangeAspect="1"/>
        </xdr:cNvPicPr>
      </xdr:nvPicPr>
      <xdr:blipFill>
        <a:blip xmlns:r="http://schemas.openxmlformats.org/officeDocument/2006/relationships" r:embed="rId105" cstate="print"/>
        <a:srcRect t="-4091" b="-4091"/>
        <a:stretch>
          <a:fillRect/>
        </a:stretch>
      </xdr:blipFill>
      <xdr:spPr bwMode="auto">
        <a:xfrm>
          <a:off x="468183" y="23279662"/>
          <a:ext cx="1103442" cy="804582"/>
        </a:xfrm>
        <a:prstGeom prst="rect">
          <a:avLst/>
        </a:prstGeom>
        <a:noFill/>
        <a:ln w="9525">
          <a:noFill/>
          <a:miter lim="800000"/>
          <a:headEnd/>
          <a:tailEnd/>
        </a:ln>
      </xdr:spPr>
    </xdr:pic>
    <xdr:clientData/>
  </xdr:twoCellAnchor>
  <xdr:twoCellAnchor editAs="oneCell">
    <xdr:from>
      <xdr:col>1</xdr:col>
      <xdr:colOff>39832</xdr:colOff>
      <xdr:row>35</xdr:row>
      <xdr:rowOff>114300</xdr:rowOff>
    </xdr:from>
    <xdr:to>
      <xdr:col>1</xdr:col>
      <xdr:colOff>1314450</xdr:colOff>
      <xdr:row>35</xdr:row>
      <xdr:rowOff>914400</xdr:rowOff>
    </xdr:to>
    <xdr:pic>
      <xdr:nvPicPr>
        <xdr:cNvPr id="250" name="Picture 26"/>
        <xdr:cNvPicPr>
          <a:picLocks noChangeAspect="1"/>
        </xdr:cNvPicPr>
      </xdr:nvPicPr>
      <xdr:blipFill>
        <a:blip xmlns:r="http://schemas.openxmlformats.org/officeDocument/2006/relationships" r:embed="rId106" cstate="print"/>
        <a:srcRect/>
        <a:stretch>
          <a:fillRect/>
        </a:stretch>
      </xdr:blipFill>
      <xdr:spPr bwMode="auto">
        <a:xfrm>
          <a:off x="392257" y="24384000"/>
          <a:ext cx="1274618" cy="800100"/>
        </a:xfrm>
        <a:prstGeom prst="rect">
          <a:avLst/>
        </a:prstGeom>
        <a:noFill/>
        <a:ln w="9525">
          <a:noFill/>
          <a:miter lim="800000"/>
          <a:headEnd/>
          <a:tailEnd/>
        </a:ln>
      </xdr:spPr>
    </xdr:pic>
    <xdr:clientData/>
  </xdr:twoCellAnchor>
  <xdr:twoCellAnchor>
    <xdr:from>
      <xdr:col>1</xdr:col>
      <xdr:colOff>780955</xdr:colOff>
      <xdr:row>33</xdr:row>
      <xdr:rowOff>133350</xdr:rowOff>
    </xdr:from>
    <xdr:to>
      <xdr:col>1</xdr:col>
      <xdr:colOff>842215</xdr:colOff>
      <xdr:row>33</xdr:row>
      <xdr:rowOff>133350</xdr:rowOff>
    </xdr:to>
    <xdr:pic>
      <xdr:nvPicPr>
        <xdr:cNvPr id="251" name="Picture 11" descr="ban 1"/>
        <xdr:cNvPicPr>
          <a:picLocks noChangeAspect="1" noChangeArrowheads="1"/>
        </xdr:cNvPicPr>
      </xdr:nvPicPr>
      <xdr:blipFill>
        <a:blip xmlns:r="http://schemas.openxmlformats.org/officeDocument/2006/relationships" r:embed="rId107"/>
        <a:srcRect t="-2933" b="-2933"/>
        <a:stretch>
          <a:fillRect/>
        </a:stretch>
      </xdr:blipFill>
      <xdr:spPr bwMode="auto">
        <a:xfrm>
          <a:off x="1031967" y="22392715"/>
          <a:ext cx="61260" cy="0"/>
        </a:xfrm>
        <a:prstGeom prst="rect">
          <a:avLst/>
        </a:prstGeom>
        <a:noFill/>
        <a:ln w="9525">
          <a:noFill/>
          <a:miter lim="800000"/>
          <a:headEnd/>
          <a:tailEnd/>
        </a:ln>
      </xdr:spPr>
    </xdr:pic>
    <xdr:clientData/>
  </xdr:twoCellAnchor>
  <xdr:twoCellAnchor>
    <xdr:from>
      <xdr:col>1</xdr:col>
      <xdr:colOff>780955</xdr:colOff>
      <xdr:row>33</xdr:row>
      <xdr:rowOff>133350</xdr:rowOff>
    </xdr:from>
    <xdr:to>
      <xdr:col>1</xdr:col>
      <xdr:colOff>842215</xdr:colOff>
      <xdr:row>33</xdr:row>
      <xdr:rowOff>133350</xdr:rowOff>
    </xdr:to>
    <xdr:pic>
      <xdr:nvPicPr>
        <xdr:cNvPr id="252" name="Picture 11" descr="ban 1"/>
        <xdr:cNvPicPr>
          <a:picLocks noChangeAspect="1" noChangeArrowheads="1"/>
        </xdr:cNvPicPr>
      </xdr:nvPicPr>
      <xdr:blipFill>
        <a:blip xmlns:r="http://schemas.openxmlformats.org/officeDocument/2006/relationships" r:embed="rId107"/>
        <a:srcRect t="-2933" b="-2933"/>
        <a:stretch>
          <a:fillRect/>
        </a:stretch>
      </xdr:blipFill>
      <xdr:spPr bwMode="auto">
        <a:xfrm>
          <a:off x="1031967" y="22392715"/>
          <a:ext cx="61260" cy="0"/>
        </a:xfrm>
        <a:prstGeom prst="rect">
          <a:avLst/>
        </a:prstGeom>
        <a:noFill/>
        <a:ln w="9525">
          <a:noFill/>
          <a:miter lim="800000"/>
          <a:headEnd/>
          <a:tailEnd/>
        </a:ln>
      </xdr:spPr>
    </xdr:pic>
    <xdr:clientData/>
  </xdr:twoCellAnchor>
  <xdr:twoCellAnchor editAs="oneCell">
    <xdr:from>
      <xdr:col>1</xdr:col>
      <xdr:colOff>64168</xdr:colOff>
      <xdr:row>33</xdr:row>
      <xdr:rowOff>57148</xdr:rowOff>
    </xdr:from>
    <xdr:to>
      <xdr:col>1</xdr:col>
      <xdr:colOff>1276350</xdr:colOff>
      <xdr:row>33</xdr:row>
      <xdr:rowOff>1047749</xdr:rowOff>
    </xdr:to>
    <xdr:pic>
      <xdr:nvPicPr>
        <xdr:cNvPr id="253" name="Picture 27"/>
        <xdr:cNvPicPr>
          <a:picLocks noChangeAspect="1"/>
        </xdr:cNvPicPr>
      </xdr:nvPicPr>
      <xdr:blipFill>
        <a:blip xmlns:r="http://schemas.openxmlformats.org/officeDocument/2006/relationships" r:embed="rId108"/>
        <a:srcRect/>
        <a:stretch>
          <a:fillRect/>
        </a:stretch>
      </xdr:blipFill>
      <xdr:spPr bwMode="auto">
        <a:xfrm>
          <a:off x="416593" y="22269448"/>
          <a:ext cx="1212182" cy="990601"/>
        </a:xfrm>
        <a:prstGeom prst="rect">
          <a:avLst/>
        </a:prstGeom>
        <a:noFill/>
        <a:ln w="9525">
          <a:noFill/>
          <a:miter lim="800000"/>
          <a:headEnd/>
          <a:tailEnd/>
        </a:ln>
      </xdr:spPr>
    </xdr:pic>
    <xdr:clientData/>
  </xdr:twoCellAnchor>
  <xdr:twoCellAnchor>
    <xdr:from>
      <xdr:col>1</xdr:col>
      <xdr:colOff>91228</xdr:colOff>
      <xdr:row>38</xdr:row>
      <xdr:rowOff>123825</xdr:rowOff>
    </xdr:from>
    <xdr:to>
      <xdr:col>1</xdr:col>
      <xdr:colOff>1238250</xdr:colOff>
      <xdr:row>38</xdr:row>
      <xdr:rowOff>990600</xdr:rowOff>
    </xdr:to>
    <xdr:pic>
      <xdr:nvPicPr>
        <xdr:cNvPr id="254" name="Picture 53" descr="33.jpg"/>
        <xdr:cNvPicPr>
          <a:picLocks noChangeAspect="1"/>
        </xdr:cNvPicPr>
      </xdr:nvPicPr>
      <xdr:blipFill>
        <a:blip xmlns:r="http://schemas.openxmlformats.org/officeDocument/2006/relationships" r:embed="rId109" cstate="print"/>
        <a:srcRect t="-4390" b="-4390"/>
        <a:stretch>
          <a:fillRect/>
        </a:stretch>
      </xdr:blipFill>
      <xdr:spPr bwMode="auto">
        <a:xfrm>
          <a:off x="443653" y="26517600"/>
          <a:ext cx="1147022" cy="866775"/>
        </a:xfrm>
        <a:prstGeom prst="rect">
          <a:avLst/>
        </a:prstGeom>
        <a:noFill/>
        <a:ln w="9525">
          <a:noFill/>
          <a:miter lim="800000"/>
          <a:headEnd/>
          <a:tailEnd/>
        </a:ln>
      </xdr:spPr>
    </xdr:pic>
    <xdr:clientData/>
  </xdr:twoCellAnchor>
  <xdr:twoCellAnchor editAs="oneCell">
    <xdr:from>
      <xdr:col>1</xdr:col>
      <xdr:colOff>449988</xdr:colOff>
      <xdr:row>42</xdr:row>
      <xdr:rowOff>142875</xdr:rowOff>
    </xdr:from>
    <xdr:to>
      <xdr:col>1</xdr:col>
      <xdr:colOff>1173182</xdr:colOff>
      <xdr:row>42</xdr:row>
      <xdr:rowOff>885825</xdr:rowOff>
    </xdr:to>
    <xdr:pic>
      <xdr:nvPicPr>
        <xdr:cNvPr id="255" name="Picture 1"/>
        <xdr:cNvPicPr>
          <a:picLocks noChangeAspect="1"/>
        </xdr:cNvPicPr>
      </xdr:nvPicPr>
      <xdr:blipFill>
        <a:blip xmlns:r="http://schemas.openxmlformats.org/officeDocument/2006/relationships" r:embed="rId110" cstate="print"/>
        <a:srcRect/>
        <a:stretch>
          <a:fillRect/>
        </a:stretch>
      </xdr:blipFill>
      <xdr:spPr bwMode="auto">
        <a:xfrm>
          <a:off x="701000" y="29009228"/>
          <a:ext cx="723194" cy="742950"/>
        </a:xfrm>
        <a:prstGeom prst="rect">
          <a:avLst/>
        </a:prstGeom>
        <a:noFill/>
        <a:ln w="9525">
          <a:noFill/>
          <a:miter lim="800000"/>
          <a:headEnd/>
          <a:tailEnd/>
        </a:ln>
      </xdr:spPr>
    </xdr:pic>
    <xdr:clientData/>
  </xdr:twoCellAnchor>
  <xdr:twoCellAnchor editAs="oneCell">
    <xdr:from>
      <xdr:col>1</xdr:col>
      <xdr:colOff>470360</xdr:colOff>
      <xdr:row>43</xdr:row>
      <xdr:rowOff>114300</xdr:rowOff>
    </xdr:from>
    <xdr:to>
      <xdr:col>1</xdr:col>
      <xdr:colOff>1152811</xdr:colOff>
      <xdr:row>43</xdr:row>
      <xdr:rowOff>866775</xdr:rowOff>
    </xdr:to>
    <xdr:pic>
      <xdr:nvPicPr>
        <xdr:cNvPr id="256" name="Picture 2"/>
        <xdr:cNvPicPr>
          <a:picLocks noChangeAspect="1"/>
        </xdr:cNvPicPr>
      </xdr:nvPicPr>
      <xdr:blipFill>
        <a:blip xmlns:r="http://schemas.openxmlformats.org/officeDocument/2006/relationships" r:embed="rId111" cstate="print"/>
        <a:srcRect/>
        <a:stretch>
          <a:fillRect/>
        </a:stretch>
      </xdr:blipFill>
      <xdr:spPr bwMode="auto">
        <a:xfrm>
          <a:off x="721372" y="29948841"/>
          <a:ext cx="682451" cy="752475"/>
        </a:xfrm>
        <a:prstGeom prst="rect">
          <a:avLst/>
        </a:prstGeom>
        <a:noFill/>
        <a:ln w="9525">
          <a:noFill/>
          <a:miter lim="800000"/>
          <a:headEnd/>
          <a:tailEnd/>
        </a:ln>
      </xdr:spPr>
    </xdr:pic>
    <xdr:clientData/>
  </xdr:twoCellAnchor>
  <xdr:twoCellAnchor editAs="oneCell">
    <xdr:from>
      <xdr:col>1</xdr:col>
      <xdr:colOff>460174</xdr:colOff>
      <xdr:row>44</xdr:row>
      <xdr:rowOff>104775</xdr:rowOff>
    </xdr:from>
    <xdr:to>
      <xdr:col>1</xdr:col>
      <xdr:colOff>1162997</xdr:colOff>
      <xdr:row>44</xdr:row>
      <xdr:rowOff>914400</xdr:rowOff>
    </xdr:to>
    <xdr:pic>
      <xdr:nvPicPr>
        <xdr:cNvPr id="257" name="Picture 3"/>
        <xdr:cNvPicPr>
          <a:picLocks noChangeAspect="1"/>
        </xdr:cNvPicPr>
      </xdr:nvPicPr>
      <xdr:blipFill>
        <a:blip xmlns:r="http://schemas.openxmlformats.org/officeDocument/2006/relationships" r:embed="rId112" cstate="print"/>
        <a:srcRect/>
        <a:stretch>
          <a:fillRect/>
        </a:stretch>
      </xdr:blipFill>
      <xdr:spPr bwMode="auto">
        <a:xfrm>
          <a:off x="711186" y="30907504"/>
          <a:ext cx="702823" cy="809625"/>
        </a:xfrm>
        <a:prstGeom prst="rect">
          <a:avLst/>
        </a:prstGeom>
        <a:noFill/>
        <a:ln w="9525">
          <a:noFill/>
          <a:miter lim="800000"/>
          <a:headEnd/>
          <a:tailEnd/>
        </a:ln>
      </xdr:spPr>
    </xdr:pic>
    <xdr:clientData/>
  </xdr:twoCellAnchor>
  <xdr:twoCellAnchor editAs="oneCell">
    <xdr:from>
      <xdr:col>1</xdr:col>
      <xdr:colOff>146637</xdr:colOff>
      <xdr:row>152</xdr:row>
      <xdr:rowOff>254000</xdr:rowOff>
    </xdr:from>
    <xdr:to>
      <xdr:col>1</xdr:col>
      <xdr:colOff>1222375</xdr:colOff>
      <xdr:row>154</xdr:row>
      <xdr:rowOff>165476</xdr:rowOff>
    </xdr:to>
    <xdr:pic>
      <xdr:nvPicPr>
        <xdr:cNvPr id="156" name="Picture 155" descr="DSC_0667.JPG"/>
        <xdr:cNvPicPr>
          <a:picLocks noChangeAspect="1"/>
        </xdr:cNvPicPr>
      </xdr:nvPicPr>
      <xdr:blipFill>
        <a:blip xmlns:r="http://schemas.openxmlformats.org/officeDocument/2006/relationships" r:embed="rId113" cstate="screen"/>
        <a:stretch>
          <a:fillRect/>
        </a:stretch>
      </xdr:blipFill>
      <xdr:spPr>
        <a:xfrm>
          <a:off x="416512" y="105219500"/>
          <a:ext cx="1075738" cy="705226"/>
        </a:xfrm>
        <a:prstGeom prst="rect">
          <a:avLst/>
        </a:prstGeom>
      </xdr:spPr>
    </xdr:pic>
    <xdr:clientData/>
  </xdr:twoCellAnchor>
  <xdr:twoCellAnchor editAs="oneCell">
    <xdr:from>
      <xdr:col>1</xdr:col>
      <xdr:colOff>94246</xdr:colOff>
      <xdr:row>147</xdr:row>
      <xdr:rowOff>237562</xdr:rowOff>
    </xdr:from>
    <xdr:to>
      <xdr:col>1</xdr:col>
      <xdr:colOff>1162049</xdr:colOff>
      <xdr:row>149</xdr:row>
      <xdr:rowOff>276225</xdr:rowOff>
    </xdr:to>
    <xdr:pic>
      <xdr:nvPicPr>
        <xdr:cNvPr id="2" name="Picture 1"/>
        <xdr:cNvPicPr>
          <a:picLocks noChangeAspect="1" noChangeArrowheads="1"/>
        </xdr:cNvPicPr>
      </xdr:nvPicPr>
      <xdr:blipFill>
        <a:blip xmlns:r="http://schemas.openxmlformats.org/officeDocument/2006/relationships" r:embed="rId114"/>
        <a:srcRect/>
        <a:stretch>
          <a:fillRect/>
        </a:stretch>
      </xdr:blipFill>
      <xdr:spPr bwMode="auto">
        <a:xfrm>
          <a:off x="446671" y="103012312"/>
          <a:ext cx="1067803" cy="838763"/>
        </a:xfrm>
        <a:prstGeom prst="rect">
          <a:avLst/>
        </a:prstGeom>
        <a:noFill/>
        <a:ln w="1">
          <a:noFill/>
          <a:miter lim="800000"/>
          <a:headEnd/>
          <a:tailEnd type="none" w="med" len="med"/>
        </a:ln>
        <a:effectLst/>
      </xdr:spPr>
    </xdr:pic>
    <xdr:clientData/>
  </xdr:twoCellAnchor>
  <xdr:twoCellAnchor editAs="oneCell">
    <xdr:from>
      <xdr:col>1</xdr:col>
      <xdr:colOff>19050</xdr:colOff>
      <xdr:row>129</xdr:row>
      <xdr:rowOff>391536</xdr:rowOff>
    </xdr:from>
    <xdr:to>
      <xdr:col>1</xdr:col>
      <xdr:colOff>1271268</xdr:colOff>
      <xdr:row>136</xdr:row>
      <xdr:rowOff>247650</xdr:rowOff>
    </xdr:to>
    <xdr:pic>
      <xdr:nvPicPr>
        <xdr:cNvPr id="3" name="Picture 2"/>
        <xdr:cNvPicPr>
          <a:picLocks noChangeAspect="1" noChangeArrowheads="1"/>
        </xdr:cNvPicPr>
      </xdr:nvPicPr>
      <xdr:blipFill>
        <a:blip xmlns:r="http://schemas.openxmlformats.org/officeDocument/2006/relationships" r:embed="rId115"/>
        <a:srcRect/>
        <a:stretch>
          <a:fillRect/>
        </a:stretch>
      </xdr:blipFill>
      <xdr:spPr bwMode="auto">
        <a:xfrm>
          <a:off x="371475" y="96870261"/>
          <a:ext cx="1252218" cy="2151639"/>
        </a:xfrm>
        <a:prstGeom prst="rect">
          <a:avLst/>
        </a:prstGeom>
        <a:noFill/>
        <a:ln w="1">
          <a:noFill/>
          <a:miter lim="800000"/>
          <a:headEnd/>
          <a:tailEnd type="none" w="med" len="med"/>
        </a:ln>
        <a:effectLst/>
      </xdr:spPr>
    </xdr:pic>
    <xdr:clientData/>
  </xdr:twoCellAnchor>
  <xdr:twoCellAnchor editAs="oneCell">
    <xdr:from>
      <xdr:col>1</xdr:col>
      <xdr:colOff>47625</xdr:colOff>
      <xdr:row>138</xdr:row>
      <xdr:rowOff>478948</xdr:rowOff>
    </xdr:from>
    <xdr:to>
      <xdr:col>1</xdr:col>
      <xdr:colOff>1219200</xdr:colOff>
      <xdr:row>144</xdr:row>
      <xdr:rowOff>40300</xdr:rowOff>
    </xdr:to>
    <xdr:pic>
      <xdr:nvPicPr>
        <xdr:cNvPr id="1027" name="Picture 3"/>
        <xdr:cNvPicPr>
          <a:picLocks noChangeAspect="1" noChangeArrowheads="1"/>
        </xdr:cNvPicPr>
      </xdr:nvPicPr>
      <xdr:blipFill>
        <a:blip xmlns:r="http://schemas.openxmlformats.org/officeDocument/2006/relationships" r:embed="rId116"/>
        <a:srcRect/>
        <a:stretch>
          <a:fillRect/>
        </a:stretch>
      </xdr:blipFill>
      <xdr:spPr bwMode="auto">
        <a:xfrm>
          <a:off x="400050" y="99843748"/>
          <a:ext cx="1171575" cy="1828302"/>
        </a:xfrm>
        <a:prstGeom prst="rect">
          <a:avLst/>
        </a:prstGeom>
        <a:noFill/>
        <a:ln w="1">
          <a:noFill/>
          <a:miter lim="800000"/>
          <a:headEnd/>
          <a:tailEnd type="none" w="med" len="med"/>
        </a:ln>
        <a:effectLst/>
      </xdr:spPr>
    </xdr:pic>
    <xdr:clientData/>
  </xdr:twoCellAnchor>
  <xdr:twoCellAnchor editAs="oneCell">
    <xdr:from>
      <xdr:col>1</xdr:col>
      <xdr:colOff>388295</xdr:colOff>
      <xdr:row>387</xdr:row>
      <xdr:rowOff>46311</xdr:rowOff>
    </xdr:from>
    <xdr:to>
      <xdr:col>1</xdr:col>
      <xdr:colOff>1114425</xdr:colOff>
      <xdr:row>388</xdr:row>
      <xdr:rowOff>238124</xdr:rowOff>
    </xdr:to>
    <xdr:pic>
      <xdr:nvPicPr>
        <xdr:cNvPr id="161" name="Picture 10"/>
        <xdr:cNvPicPr>
          <a:picLocks noChangeAspect="1" noChangeArrowheads="1"/>
        </xdr:cNvPicPr>
      </xdr:nvPicPr>
      <xdr:blipFill>
        <a:blip xmlns:r="http://schemas.openxmlformats.org/officeDocument/2006/relationships" r:embed="rId117" cstate="print"/>
        <a:srcRect/>
        <a:stretch>
          <a:fillRect/>
        </a:stretch>
      </xdr:blipFill>
      <xdr:spPr bwMode="auto">
        <a:xfrm>
          <a:off x="740720" y="205243386"/>
          <a:ext cx="726130" cy="915713"/>
        </a:xfrm>
        <a:prstGeom prst="rect">
          <a:avLst/>
        </a:prstGeom>
        <a:noFill/>
        <a:ln w="9525">
          <a:noFill/>
          <a:miter lim="800000"/>
          <a:headEnd/>
          <a:tailEnd/>
        </a:ln>
      </xdr:spPr>
    </xdr:pic>
    <xdr:clientData/>
  </xdr:twoCellAnchor>
  <xdr:twoCellAnchor editAs="oneCell">
    <xdr:from>
      <xdr:col>1</xdr:col>
      <xdr:colOff>390525</xdr:colOff>
      <xdr:row>389</xdr:row>
      <xdr:rowOff>25022</xdr:rowOff>
    </xdr:from>
    <xdr:to>
      <xdr:col>1</xdr:col>
      <xdr:colOff>1123950</xdr:colOff>
      <xdr:row>390</xdr:row>
      <xdr:rowOff>219075</xdr:rowOff>
    </xdr:to>
    <xdr:pic>
      <xdr:nvPicPr>
        <xdr:cNvPr id="162" name="Picture 12"/>
        <xdr:cNvPicPr>
          <a:picLocks noChangeAspect="1" noChangeArrowheads="1"/>
        </xdr:cNvPicPr>
      </xdr:nvPicPr>
      <xdr:blipFill>
        <a:blip xmlns:r="http://schemas.openxmlformats.org/officeDocument/2006/relationships" r:embed="rId118" cstate="print"/>
        <a:srcRect/>
        <a:stretch>
          <a:fillRect/>
        </a:stretch>
      </xdr:blipFill>
      <xdr:spPr bwMode="auto">
        <a:xfrm>
          <a:off x="742950" y="206241272"/>
          <a:ext cx="733425" cy="889378"/>
        </a:xfrm>
        <a:prstGeom prst="rect">
          <a:avLst/>
        </a:prstGeom>
        <a:noFill/>
        <a:ln w="9525">
          <a:noFill/>
          <a:miter lim="800000"/>
          <a:headEnd/>
          <a:tailEnd/>
        </a:ln>
      </xdr:spPr>
    </xdr:pic>
    <xdr:clientData/>
  </xdr:twoCellAnchor>
  <xdr:twoCellAnchor editAs="oneCell">
    <xdr:from>
      <xdr:col>1</xdr:col>
      <xdr:colOff>325034</xdr:colOff>
      <xdr:row>386</xdr:row>
      <xdr:rowOff>38100</xdr:rowOff>
    </xdr:from>
    <xdr:to>
      <xdr:col>1</xdr:col>
      <xdr:colOff>1028700</xdr:colOff>
      <xdr:row>386</xdr:row>
      <xdr:rowOff>904875</xdr:rowOff>
    </xdr:to>
    <xdr:pic>
      <xdr:nvPicPr>
        <xdr:cNvPr id="164" name="Picture 2"/>
        <xdr:cNvPicPr>
          <a:picLocks noChangeAspect="1" noChangeArrowheads="1"/>
        </xdr:cNvPicPr>
      </xdr:nvPicPr>
      <xdr:blipFill>
        <a:blip xmlns:r="http://schemas.openxmlformats.org/officeDocument/2006/relationships" r:embed="rId119"/>
        <a:srcRect/>
        <a:stretch>
          <a:fillRect/>
        </a:stretch>
      </xdr:blipFill>
      <xdr:spPr bwMode="auto">
        <a:xfrm>
          <a:off x="677459" y="204149325"/>
          <a:ext cx="703666" cy="866775"/>
        </a:xfrm>
        <a:prstGeom prst="rect">
          <a:avLst/>
        </a:prstGeom>
        <a:noFill/>
        <a:ln w="1">
          <a:noFill/>
          <a:miter lim="800000"/>
          <a:headEnd/>
          <a:tailEnd type="none" w="med" len="med"/>
        </a:ln>
        <a:effectLst/>
      </xdr:spPr>
    </xdr:pic>
    <xdr:clientData/>
  </xdr:twoCellAnchor>
  <xdr:twoCellAnchor editAs="oneCell">
    <xdr:from>
      <xdr:col>1</xdr:col>
      <xdr:colOff>353609</xdr:colOff>
      <xdr:row>385</xdr:row>
      <xdr:rowOff>141755</xdr:rowOff>
    </xdr:from>
    <xdr:to>
      <xdr:col>1</xdr:col>
      <xdr:colOff>983811</xdr:colOff>
      <xdr:row>385</xdr:row>
      <xdr:rowOff>952501</xdr:rowOff>
    </xdr:to>
    <xdr:pic>
      <xdr:nvPicPr>
        <xdr:cNvPr id="165" name="Picture 2"/>
        <xdr:cNvPicPr>
          <a:picLocks noChangeAspect="1" noChangeArrowheads="1"/>
        </xdr:cNvPicPr>
      </xdr:nvPicPr>
      <xdr:blipFill>
        <a:blip xmlns:r="http://schemas.openxmlformats.org/officeDocument/2006/relationships" r:embed="rId119"/>
        <a:srcRect/>
        <a:stretch>
          <a:fillRect/>
        </a:stretch>
      </xdr:blipFill>
      <xdr:spPr bwMode="auto">
        <a:xfrm>
          <a:off x="706034" y="203186180"/>
          <a:ext cx="630202" cy="810746"/>
        </a:xfrm>
        <a:prstGeom prst="rect">
          <a:avLst/>
        </a:prstGeom>
        <a:noFill/>
        <a:ln w="1">
          <a:noFill/>
          <a:miter lim="800000"/>
          <a:headEnd/>
          <a:tailEnd type="none" w="med" len="med"/>
        </a:ln>
        <a:effectLst/>
      </xdr:spPr>
    </xdr:pic>
    <xdr:clientData/>
  </xdr:twoCellAnchor>
  <xdr:twoCellAnchor editAs="oneCell">
    <xdr:from>
      <xdr:col>1</xdr:col>
      <xdr:colOff>257175</xdr:colOff>
      <xdr:row>377</xdr:row>
      <xdr:rowOff>51546</xdr:rowOff>
    </xdr:from>
    <xdr:to>
      <xdr:col>1</xdr:col>
      <xdr:colOff>1076325</xdr:colOff>
      <xdr:row>377</xdr:row>
      <xdr:rowOff>923925</xdr:rowOff>
    </xdr:to>
    <xdr:pic>
      <xdr:nvPicPr>
        <xdr:cNvPr id="170" name="Picture 20"/>
        <xdr:cNvPicPr>
          <a:picLocks noChangeAspect="1"/>
        </xdr:cNvPicPr>
      </xdr:nvPicPr>
      <xdr:blipFill>
        <a:blip xmlns:r="http://schemas.openxmlformats.org/officeDocument/2006/relationships" r:embed="rId120" cstate="print"/>
        <a:srcRect/>
        <a:stretch>
          <a:fillRect/>
        </a:stretch>
      </xdr:blipFill>
      <xdr:spPr bwMode="auto">
        <a:xfrm>
          <a:off x="609600" y="196371321"/>
          <a:ext cx="819150" cy="872379"/>
        </a:xfrm>
        <a:prstGeom prst="rect">
          <a:avLst/>
        </a:prstGeom>
        <a:noFill/>
        <a:ln w="9525">
          <a:noFill/>
          <a:miter lim="800000"/>
          <a:headEnd/>
          <a:tailEnd/>
        </a:ln>
      </xdr:spPr>
    </xdr:pic>
    <xdr:clientData/>
  </xdr:twoCellAnchor>
  <xdr:twoCellAnchor editAs="oneCell">
    <xdr:from>
      <xdr:col>1</xdr:col>
      <xdr:colOff>285936</xdr:colOff>
      <xdr:row>379</xdr:row>
      <xdr:rowOff>32167</xdr:rowOff>
    </xdr:from>
    <xdr:to>
      <xdr:col>1</xdr:col>
      <xdr:colOff>1108635</xdr:colOff>
      <xdr:row>379</xdr:row>
      <xdr:rowOff>895350</xdr:rowOff>
    </xdr:to>
    <xdr:pic>
      <xdr:nvPicPr>
        <xdr:cNvPr id="171" name="Picture 615"/>
        <xdr:cNvPicPr>
          <a:picLocks noChangeAspect="1" noChangeArrowheads="1"/>
        </xdr:cNvPicPr>
      </xdr:nvPicPr>
      <xdr:blipFill>
        <a:blip xmlns:r="http://schemas.openxmlformats.org/officeDocument/2006/relationships" r:embed="rId121"/>
        <a:srcRect/>
        <a:stretch>
          <a:fillRect/>
        </a:stretch>
      </xdr:blipFill>
      <xdr:spPr bwMode="auto">
        <a:xfrm>
          <a:off x="638361" y="198199792"/>
          <a:ext cx="822699" cy="863183"/>
        </a:xfrm>
        <a:prstGeom prst="rect">
          <a:avLst/>
        </a:prstGeom>
        <a:noFill/>
        <a:ln w="9525">
          <a:noFill/>
          <a:miter lim="800000"/>
          <a:headEnd/>
          <a:tailEnd/>
        </a:ln>
      </xdr:spPr>
    </xdr:pic>
    <xdr:clientData/>
  </xdr:twoCellAnchor>
  <xdr:twoCellAnchor editAs="oneCell">
    <xdr:from>
      <xdr:col>1</xdr:col>
      <xdr:colOff>327700</xdr:colOff>
      <xdr:row>378</xdr:row>
      <xdr:rowOff>32714</xdr:rowOff>
    </xdr:from>
    <xdr:to>
      <xdr:col>1</xdr:col>
      <xdr:colOff>1038226</xdr:colOff>
      <xdr:row>378</xdr:row>
      <xdr:rowOff>866776</xdr:rowOff>
    </xdr:to>
    <xdr:pic>
      <xdr:nvPicPr>
        <xdr:cNvPr id="172" name="Picture 21" descr="C:\Users\MAI KIM DZUNG\AppData\Local\Microsoft\Windows\INetCache\Content.Outlook\QQVRROUF\D811B.jpg"/>
        <xdr:cNvPicPr>
          <a:picLocks noChangeAspect="1" noChangeArrowheads="1"/>
        </xdr:cNvPicPr>
      </xdr:nvPicPr>
      <xdr:blipFill>
        <a:blip xmlns:r="http://schemas.openxmlformats.org/officeDocument/2006/relationships" r:embed="rId122" cstate="print"/>
        <a:srcRect/>
        <a:stretch>
          <a:fillRect/>
        </a:stretch>
      </xdr:blipFill>
      <xdr:spPr bwMode="auto">
        <a:xfrm>
          <a:off x="680125" y="197295464"/>
          <a:ext cx="710526" cy="834062"/>
        </a:xfrm>
        <a:prstGeom prst="rect">
          <a:avLst/>
        </a:prstGeom>
        <a:noFill/>
        <a:ln w="9525">
          <a:noFill/>
          <a:miter lim="800000"/>
          <a:headEnd/>
          <a:tailEnd/>
        </a:ln>
      </xdr:spPr>
    </xdr:pic>
    <xdr:clientData/>
  </xdr:twoCellAnchor>
  <xdr:twoCellAnchor editAs="oneCell">
    <xdr:from>
      <xdr:col>1</xdr:col>
      <xdr:colOff>56300</xdr:colOff>
      <xdr:row>493</xdr:row>
      <xdr:rowOff>762000</xdr:rowOff>
    </xdr:from>
    <xdr:to>
      <xdr:col>1</xdr:col>
      <xdr:colOff>1228725</xdr:colOff>
      <xdr:row>497</xdr:row>
      <xdr:rowOff>66675</xdr:rowOff>
    </xdr:to>
    <xdr:pic>
      <xdr:nvPicPr>
        <xdr:cNvPr id="9" name="Picture 8"/>
        <xdr:cNvPicPr>
          <a:picLocks noChangeAspect="1"/>
        </xdr:cNvPicPr>
      </xdr:nvPicPr>
      <xdr:blipFill>
        <a:blip xmlns:r="http://schemas.openxmlformats.org/officeDocument/2006/relationships" r:embed="rId123" cstate="print"/>
        <a:stretch>
          <a:fillRect/>
        </a:stretch>
      </xdr:blipFill>
      <xdr:spPr>
        <a:xfrm>
          <a:off x="408725" y="250993275"/>
          <a:ext cx="1172425" cy="1219200"/>
        </a:xfrm>
        <a:prstGeom prst="rect">
          <a:avLst/>
        </a:prstGeom>
      </xdr:spPr>
    </xdr:pic>
    <xdr:clientData/>
  </xdr:twoCellAnchor>
  <xdr:twoCellAnchor>
    <xdr:from>
      <xdr:col>1</xdr:col>
      <xdr:colOff>233354</xdr:colOff>
      <xdr:row>21</xdr:row>
      <xdr:rowOff>47624</xdr:rowOff>
    </xdr:from>
    <xdr:to>
      <xdr:col>1</xdr:col>
      <xdr:colOff>1133475</xdr:colOff>
      <xdr:row>21</xdr:row>
      <xdr:rowOff>848553</xdr:rowOff>
    </xdr:to>
    <xdr:pic>
      <xdr:nvPicPr>
        <xdr:cNvPr id="160" name="Picture 4"/>
        <xdr:cNvPicPr>
          <a:picLocks noChangeAspect="1" noChangeArrowheads="1"/>
        </xdr:cNvPicPr>
      </xdr:nvPicPr>
      <xdr:blipFill>
        <a:blip xmlns:r="http://schemas.openxmlformats.org/officeDocument/2006/relationships" r:embed="rId124" cstate="print">
          <a:extLst>
            <a:ext uri="{28A0092B-C50C-407E-A947-70E740481C1C}">
              <a14:useLocalDpi xmlns:a14="http://schemas.microsoft.com/office/drawing/2010/main" val="0"/>
            </a:ext>
          </a:extLst>
        </a:blip>
        <a:srcRect t="-2936" b="-2936"/>
        <a:stretch>
          <a:fillRect/>
        </a:stretch>
      </xdr:blipFill>
      <xdr:spPr bwMode="auto">
        <a:xfrm>
          <a:off x="585779" y="15554324"/>
          <a:ext cx="900121" cy="8009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265655</xdr:colOff>
      <xdr:row>22</xdr:row>
      <xdr:rowOff>75785</xdr:rowOff>
    </xdr:from>
    <xdr:to>
      <xdr:col>1</xdr:col>
      <xdr:colOff>1143000</xdr:colOff>
      <xdr:row>23</xdr:row>
      <xdr:rowOff>1821</xdr:rowOff>
    </xdr:to>
    <xdr:pic>
      <xdr:nvPicPr>
        <xdr:cNvPr id="166" name="Picture 57" descr="C:\Users\MAI KIM DZUNG\Downloads\CED-8000.jpg"/>
        <xdr:cNvPicPr>
          <a:picLocks noChangeAspect="1" noChangeArrowheads="1"/>
        </xdr:cNvPicPr>
      </xdr:nvPicPr>
      <xdr:blipFill>
        <a:blip xmlns:r="http://schemas.openxmlformats.org/officeDocument/2006/relationships" r:embed="rId125" cstate="print">
          <a:extLst>
            <a:ext uri="{28A0092B-C50C-407E-A947-70E740481C1C}">
              <a14:useLocalDpi xmlns:a14="http://schemas.microsoft.com/office/drawing/2010/main" val="0"/>
            </a:ext>
          </a:extLst>
        </a:blip>
        <a:srcRect/>
        <a:stretch>
          <a:fillRect/>
        </a:stretch>
      </xdr:blipFill>
      <xdr:spPr bwMode="auto">
        <a:xfrm>
          <a:off x="618080" y="16544510"/>
          <a:ext cx="877345" cy="71661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228656</xdr:colOff>
      <xdr:row>39</xdr:row>
      <xdr:rowOff>262890</xdr:rowOff>
    </xdr:from>
    <xdr:to>
      <xdr:col>1</xdr:col>
      <xdr:colOff>1076325</xdr:colOff>
      <xdr:row>39</xdr:row>
      <xdr:rowOff>790575</xdr:rowOff>
    </xdr:to>
    <xdr:pic>
      <xdr:nvPicPr>
        <xdr:cNvPr id="168" name="Picture 5130" descr="BHT 1250 "/>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581081" y="27704415"/>
          <a:ext cx="847669" cy="5276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139411</xdr:colOff>
      <xdr:row>219</xdr:row>
      <xdr:rowOff>28191</xdr:rowOff>
    </xdr:from>
    <xdr:to>
      <xdr:col>1</xdr:col>
      <xdr:colOff>1195208</xdr:colOff>
      <xdr:row>221</xdr:row>
      <xdr:rowOff>176493</xdr:rowOff>
    </xdr:to>
    <xdr:pic>
      <xdr:nvPicPr>
        <xdr:cNvPr id="5" name="Picture 4"/>
        <xdr:cNvPicPr>
          <a:picLocks noChangeAspect="1"/>
        </xdr:cNvPicPr>
      </xdr:nvPicPr>
      <xdr:blipFill>
        <a:blip xmlns:r="http://schemas.openxmlformats.org/officeDocument/2006/relationships" r:embed="rId127" cstate="print"/>
        <a:stretch>
          <a:fillRect/>
        </a:stretch>
      </xdr:blipFill>
      <xdr:spPr>
        <a:xfrm>
          <a:off x="491836" y="131863716"/>
          <a:ext cx="1055797" cy="624552"/>
        </a:xfrm>
        <a:prstGeom prst="rect">
          <a:avLst/>
        </a:prstGeom>
      </xdr:spPr>
    </xdr:pic>
    <xdr:clientData/>
  </xdr:twoCellAnchor>
  <xdr:twoCellAnchor editAs="oneCell">
    <xdr:from>
      <xdr:col>1</xdr:col>
      <xdr:colOff>241613</xdr:colOff>
      <xdr:row>238</xdr:row>
      <xdr:rowOff>30368</xdr:rowOff>
    </xdr:from>
    <xdr:to>
      <xdr:col>1</xdr:col>
      <xdr:colOff>1123950</xdr:colOff>
      <xdr:row>240</xdr:row>
      <xdr:rowOff>228600</xdr:rowOff>
    </xdr:to>
    <xdr:pic>
      <xdr:nvPicPr>
        <xdr:cNvPr id="10" name="Picture 9"/>
        <xdr:cNvPicPr>
          <a:picLocks noChangeAspect="1"/>
        </xdr:cNvPicPr>
      </xdr:nvPicPr>
      <xdr:blipFill>
        <a:blip xmlns:r="http://schemas.openxmlformats.org/officeDocument/2006/relationships" r:embed="rId128" cstate="print"/>
        <a:stretch>
          <a:fillRect/>
        </a:stretch>
      </xdr:blipFill>
      <xdr:spPr>
        <a:xfrm>
          <a:off x="594038" y="136295018"/>
          <a:ext cx="882337" cy="674482"/>
        </a:xfrm>
        <a:prstGeom prst="rect">
          <a:avLst/>
        </a:prstGeom>
      </xdr:spPr>
    </xdr:pic>
    <xdr:clientData/>
  </xdr:twoCellAnchor>
  <xdr:twoCellAnchor editAs="oneCell">
    <xdr:from>
      <xdr:col>1</xdr:col>
      <xdr:colOff>371475</xdr:colOff>
      <xdr:row>380</xdr:row>
      <xdr:rowOff>19052</xdr:rowOff>
    </xdr:from>
    <xdr:to>
      <xdr:col>1</xdr:col>
      <xdr:colOff>1062306</xdr:colOff>
      <xdr:row>380</xdr:row>
      <xdr:rowOff>813994</xdr:rowOff>
    </xdr:to>
    <xdr:pic>
      <xdr:nvPicPr>
        <xdr:cNvPr id="173" name="Picture 172"/>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723900" y="199129652"/>
          <a:ext cx="690831" cy="7949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381001</xdr:colOff>
      <xdr:row>381</xdr:row>
      <xdr:rowOff>76201</xdr:rowOff>
    </xdr:from>
    <xdr:to>
      <xdr:col>1</xdr:col>
      <xdr:colOff>1116439</xdr:colOff>
      <xdr:row>381</xdr:row>
      <xdr:rowOff>914400</xdr:rowOff>
    </xdr:to>
    <xdr:pic>
      <xdr:nvPicPr>
        <xdr:cNvPr id="174" name="Picture 173"/>
        <xdr:cNvPicPr/>
      </xdr:nvPicPr>
      <xdr:blipFill>
        <a:blip xmlns:r="http://schemas.openxmlformats.org/officeDocument/2006/relationships" r:embed="rId130" cstate="print"/>
        <a:stretch>
          <a:fillRect/>
        </a:stretch>
      </xdr:blipFill>
      <xdr:spPr>
        <a:xfrm>
          <a:off x="733426" y="201129901"/>
          <a:ext cx="735438" cy="838199"/>
        </a:xfrm>
        <a:prstGeom prst="rect">
          <a:avLst/>
        </a:prstGeom>
      </xdr:spPr>
    </xdr:pic>
    <xdr:clientData/>
  </xdr:twoCellAnchor>
  <xdr:twoCellAnchor editAs="oneCell">
    <xdr:from>
      <xdr:col>1</xdr:col>
      <xdr:colOff>352426</xdr:colOff>
      <xdr:row>382</xdr:row>
      <xdr:rowOff>38102</xdr:rowOff>
    </xdr:from>
    <xdr:to>
      <xdr:col>1</xdr:col>
      <xdr:colOff>1076325</xdr:colOff>
      <xdr:row>382</xdr:row>
      <xdr:rowOff>876300</xdr:rowOff>
    </xdr:to>
    <xdr:pic>
      <xdr:nvPicPr>
        <xdr:cNvPr id="175" name="Picture 174"/>
        <xdr:cNvPicPr/>
      </xdr:nvPicPr>
      <xdr:blipFill>
        <a:blip xmlns:r="http://schemas.openxmlformats.org/officeDocument/2006/relationships" r:embed="rId131" cstate="print"/>
        <a:stretch>
          <a:fillRect/>
        </a:stretch>
      </xdr:blipFill>
      <xdr:spPr>
        <a:xfrm>
          <a:off x="704851" y="200977502"/>
          <a:ext cx="723899" cy="838198"/>
        </a:xfrm>
        <a:prstGeom prst="rect">
          <a:avLst/>
        </a:prstGeom>
      </xdr:spPr>
    </xdr:pic>
    <xdr:clientData/>
  </xdr:twoCellAnchor>
  <xdr:twoCellAnchor editAs="oneCell">
    <xdr:from>
      <xdr:col>1</xdr:col>
      <xdr:colOff>342901</xdr:colOff>
      <xdr:row>383</xdr:row>
      <xdr:rowOff>21293</xdr:rowOff>
    </xdr:from>
    <xdr:to>
      <xdr:col>1</xdr:col>
      <xdr:colOff>1133475</xdr:colOff>
      <xdr:row>383</xdr:row>
      <xdr:rowOff>962025</xdr:rowOff>
    </xdr:to>
    <xdr:pic>
      <xdr:nvPicPr>
        <xdr:cNvPr id="179" name="Picture 178"/>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695326" y="202027493"/>
          <a:ext cx="790574" cy="9407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100385</xdr:colOff>
      <xdr:row>49</xdr:row>
      <xdr:rowOff>636814</xdr:rowOff>
    </xdr:from>
    <xdr:to>
      <xdr:col>1</xdr:col>
      <xdr:colOff>1257300</xdr:colOff>
      <xdr:row>49</xdr:row>
      <xdr:rowOff>2105025</xdr:rowOff>
    </xdr:to>
    <xdr:pic>
      <xdr:nvPicPr>
        <xdr:cNvPr id="181" name="Picture 180"/>
        <xdr:cNvPicPr/>
      </xdr:nvPicPr>
      <xdr:blipFill>
        <a:blip xmlns:r="http://schemas.openxmlformats.org/officeDocument/2006/relationships" r:embed="rId133"/>
        <a:stretch>
          <a:fillRect/>
        </a:stretch>
      </xdr:blipFill>
      <xdr:spPr>
        <a:xfrm>
          <a:off x="452810" y="34069564"/>
          <a:ext cx="1156915" cy="1468211"/>
        </a:xfrm>
        <a:prstGeom prst="rect">
          <a:avLst/>
        </a:prstGeom>
      </xdr:spPr>
    </xdr:pic>
    <xdr:clientData/>
  </xdr:twoCellAnchor>
  <xdr:twoCellAnchor editAs="oneCell">
    <xdr:from>
      <xdr:col>1</xdr:col>
      <xdr:colOff>61677</xdr:colOff>
      <xdr:row>526</xdr:row>
      <xdr:rowOff>78554</xdr:rowOff>
    </xdr:from>
    <xdr:to>
      <xdr:col>1</xdr:col>
      <xdr:colOff>1277425</xdr:colOff>
      <xdr:row>526</xdr:row>
      <xdr:rowOff>986266</xdr:rowOff>
    </xdr:to>
    <xdr:pic>
      <xdr:nvPicPr>
        <xdr:cNvPr id="191" name="Picture 190"/>
        <xdr:cNvPicPr>
          <a:picLocks noChangeAspect="1"/>
        </xdr:cNvPicPr>
      </xdr:nvPicPr>
      <xdr:blipFill>
        <a:blip xmlns:r="http://schemas.openxmlformats.org/officeDocument/2006/relationships" r:embed="rId134" cstate="print">
          <a:extLst>
            <a:ext uri="{28A0092B-C50C-407E-A947-70E740481C1C}">
              <a14:useLocalDpi xmlns:a14="http://schemas.microsoft.com/office/drawing/2010/main" val="0"/>
            </a:ext>
          </a:extLst>
        </a:blip>
        <a:stretch>
          <a:fillRect/>
        </a:stretch>
      </xdr:blipFill>
      <xdr:spPr bwMode="auto">
        <a:xfrm>
          <a:off x="414102" y="270055154"/>
          <a:ext cx="1215748" cy="907712"/>
        </a:xfrm>
        <a:prstGeom prst="rect">
          <a:avLst/>
        </a:prstGeom>
        <a:noFill/>
        <a:ln>
          <a:noFill/>
        </a:ln>
        <a:extLst/>
      </xdr:spPr>
    </xdr:pic>
    <xdr:clientData/>
  </xdr:twoCellAnchor>
  <xdr:twoCellAnchor editAs="oneCell">
    <xdr:from>
      <xdr:col>1</xdr:col>
      <xdr:colOff>219075</xdr:colOff>
      <xdr:row>366</xdr:row>
      <xdr:rowOff>409059</xdr:rowOff>
    </xdr:from>
    <xdr:to>
      <xdr:col>1</xdr:col>
      <xdr:colOff>1181100</xdr:colOff>
      <xdr:row>366</xdr:row>
      <xdr:rowOff>1638300</xdr:rowOff>
    </xdr:to>
    <xdr:pic>
      <xdr:nvPicPr>
        <xdr:cNvPr id="202" name="图片 4"/>
        <xdr:cNvPicPr>
          <a:picLocks noChangeAspect="1"/>
        </xdr:cNvPicPr>
      </xdr:nvPicPr>
      <xdr:blipFill>
        <a:blip xmlns:r="http://schemas.openxmlformats.org/officeDocument/2006/relationships" r:embed="rId135" cstate="screen">
          <a:extLst>
            <a:ext uri="{28A0092B-C50C-407E-A947-70E740481C1C}">
              <a14:useLocalDpi xmlns:a14="http://schemas.microsoft.com/office/drawing/2010/main"/>
            </a:ext>
          </a:extLst>
        </a:blip>
        <a:stretch>
          <a:fillRect/>
        </a:stretch>
      </xdr:blipFill>
      <xdr:spPr bwMode="auto">
        <a:xfrm>
          <a:off x="571500" y="188908809"/>
          <a:ext cx="962025" cy="122924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148358</xdr:colOff>
      <xdr:row>173</xdr:row>
      <xdr:rowOff>133350</xdr:rowOff>
    </xdr:from>
    <xdr:to>
      <xdr:col>1</xdr:col>
      <xdr:colOff>1257300</xdr:colOff>
      <xdr:row>175</xdr:row>
      <xdr:rowOff>194759</xdr:rowOff>
    </xdr:to>
    <xdr:pic>
      <xdr:nvPicPr>
        <xdr:cNvPr id="169" name="Picture 1693"/>
        <xdr:cNvPicPr>
          <a:picLocks noChangeAspect="1" noChangeArrowheads="1"/>
        </xdr:cNvPicPr>
      </xdr:nvPicPr>
      <xdr:blipFill>
        <a:blip xmlns:r="http://schemas.openxmlformats.org/officeDocument/2006/relationships" r:embed="rId136" cstate="screen">
          <a:extLst>
            <a:ext uri="{28A0092B-C50C-407E-A947-70E740481C1C}">
              <a14:useLocalDpi xmlns:a14="http://schemas.microsoft.com/office/drawing/2010/main"/>
            </a:ext>
          </a:extLst>
        </a:blip>
        <a:stretch>
          <a:fillRect/>
        </a:stretch>
      </xdr:blipFill>
      <xdr:spPr bwMode="auto">
        <a:xfrm>
          <a:off x="500783" y="113633250"/>
          <a:ext cx="1108942" cy="861509"/>
        </a:xfrm>
        <a:prstGeom prst="rect">
          <a:avLst/>
        </a:prstGeom>
        <a:noFill/>
        <a:ln w="9525">
          <a:noFill/>
          <a:miter lim="800000"/>
          <a:headEnd/>
          <a:tailEnd/>
        </a:ln>
      </xdr:spPr>
    </xdr:pic>
    <xdr:clientData/>
  </xdr:twoCellAnchor>
  <xdr:twoCellAnchor editAs="oneCell">
    <xdr:from>
      <xdr:col>1</xdr:col>
      <xdr:colOff>24820</xdr:colOff>
      <xdr:row>106</xdr:row>
      <xdr:rowOff>354329</xdr:rowOff>
    </xdr:from>
    <xdr:to>
      <xdr:col>1</xdr:col>
      <xdr:colOff>1238250</xdr:colOff>
      <xdr:row>106</xdr:row>
      <xdr:rowOff>1028700</xdr:rowOff>
    </xdr:to>
    <xdr:pic>
      <xdr:nvPicPr>
        <xdr:cNvPr id="206" name="Picture 205" descr="DSC_0667.JPG"/>
        <xdr:cNvPicPr>
          <a:picLocks noChangeAspect="1"/>
        </xdr:cNvPicPr>
      </xdr:nvPicPr>
      <xdr:blipFill>
        <a:blip xmlns:r="http://schemas.openxmlformats.org/officeDocument/2006/relationships" r:embed="rId137" cstate="print"/>
        <a:stretch>
          <a:fillRect/>
        </a:stretch>
      </xdr:blipFill>
      <xdr:spPr>
        <a:xfrm>
          <a:off x="377245" y="86336504"/>
          <a:ext cx="1213430" cy="674371"/>
        </a:xfrm>
        <a:prstGeom prst="rect">
          <a:avLst/>
        </a:prstGeom>
      </xdr:spPr>
    </xdr:pic>
    <xdr:clientData/>
  </xdr:twoCellAnchor>
  <xdr:twoCellAnchor editAs="oneCell">
    <xdr:from>
      <xdr:col>1</xdr:col>
      <xdr:colOff>238125</xdr:colOff>
      <xdr:row>375</xdr:row>
      <xdr:rowOff>68584</xdr:rowOff>
    </xdr:from>
    <xdr:to>
      <xdr:col>1</xdr:col>
      <xdr:colOff>1114425</xdr:colOff>
      <xdr:row>375</xdr:row>
      <xdr:rowOff>971551</xdr:rowOff>
    </xdr:to>
    <xdr:pic>
      <xdr:nvPicPr>
        <xdr:cNvPr id="207" name="Picture 206"/>
        <xdr:cNvPicPr/>
      </xdr:nvPicPr>
      <xdr:blipFill rotWithShape="1">
        <a:blip xmlns:r="http://schemas.openxmlformats.org/officeDocument/2006/relationships" r:embed="rId138" cstate="print">
          <a:extLst>
            <a:ext uri="{28A0092B-C50C-407E-A947-70E740481C1C}">
              <a14:useLocalDpi xmlns:a14="http://schemas.microsoft.com/office/drawing/2010/main" val="0"/>
            </a:ext>
          </a:extLst>
        </a:blip>
        <a:srcRect l="20625"/>
        <a:stretch/>
      </xdr:blipFill>
      <xdr:spPr bwMode="auto">
        <a:xfrm rot="5400000">
          <a:off x="577216" y="194430018"/>
          <a:ext cx="902967" cy="87630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276226</xdr:colOff>
      <xdr:row>376</xdr:row>
      <xdr:rowOff>23814</xdr:rowOff>
    </xdr:from>
    <xdr:to>
      <xdr:col>1</xdr:col>
      <xdr:colOff>1057276</xdr:colOff>
      <xdr:row>376</xdr:row>
      <xdr:rowOff>914399</xdr:rowOff>
    </xdr:to>
    <xdr:pic>
      <xdr:nvPicPr>
        <xdr:cNvPr id="208" name="Picture 207"/>
        <xdr:cNvPicPr/>
      </xdr:nvPicPr>
      <xdr:blipFill>
        <a:blip xmlns:r="http://schemas.openxmlformats.org/officeDocument/2006/relationships" r:embed="rId139" cstate="print">
          <a:extLst>
            <a:ext uri="{28A0092B-C50C-407E-A947-70E740481C1C}">
              <a14:useLocalDpi xmlns:a14="http://schemas.microsoft.com/office/drawing/2010/main" val="0"/>
            </a:ext>
          </a:extLst>
        </a:blip>
        <a:stretch>
          <a:fillRect/>
        </a:stretch>
      </xdr:blipFill>
      <xdr:spPr bwMode="auto">
        <a:xfrm>
          <a:off x="628651" y="195391089"/>
          <a:ext cx="781050" cy="890585"/>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1</xdr:col>
      <xdr:colOff>276225</xdr:colOff>
      <xdr:row>365</xdr:row>
      <xdr:rowOff>47625</xdr:rowOff>
    </xdr:from>
    <xdr:to>
      <xdr:col>1</xdr:col>
      <xdr:colOff>1142999</xdr:colOff>
      <xdr:row>365</xdr:row>
      <xdr:rowOff>1095374</xdr:rowOff>
    </xdr:to>
    <xdr:pic>
      <xdr:nvPicPr>
        <xdr:cNvPr id="11" name="Picture 10"/>
        <xdr:cNvPicPr>
          <a:picLocks noChangeAspect="1"/>
        </xdr:cNvPicPr>
      </xdr:nvPicPr>
      <xdr:blipFill>
        <a:blip xmlns:r="http://schemas.openxmlformats.org/officeDocument/2006/relationships" r:embed="rId140" cstate="print"/>
        <a:stretch>
          <a:fillRect/>
        </a:stretch>
      </xdr:blipFill>
      <xdr:spPr>
        <a:xfrm flipH="1">
          <a:off x="628650" y="187385325"/>
          <a:ext cx="866774" cy="1047749"/>
        </a:xfrm>
        <a:prstGeom prst="rect">
          <a:avLst/>
        </a:prstGeom>
      </xdr:spPr>
    </xdr:pic>
    <xdr:clientData/>
  </xdr:twoCellAnchor>
  <xdr:twoCellAnchor editAs="oneCell">
    <xdr:from>
      <xdr:col>1</xdr:col>
      <xdr:colOff>348296</xdr:colOff>
      <xdr:row>363</xdr:row>
      <xdr:rowOff>123219</xdr:rowOff>
    </xdr:from>
    <xdr:to>
      <xdr:col>1</xdr:col>
      <xdr:colOff>1171573</xdr:colOff>
      <xdr:row>363</xdr:row>
      <xdr:rowOff>1209675</xdr:rowOff>
    </xdr:to>
    <xdr:pic>
      <xdr:nvPicPr>
        <xdr:cNvPr id="209" name="Picture 25"/>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tretch>
          <a:fillRect/>
        </a:stretch>
      </xdr:blipFill>
      <xdr:spPr bwMode="auto">
        <a:xfrm flipH="1">
          <a:off x="700721" y="184793919"/>
          <a:ext cx="823277" cy="1086456"/>
        </a:xfrm>
        <a:prstGeom prst="rect">
          <a:avLst/>
        </a:prstGeom>
        <a:noFill/>
        <a:ln w="9525">
          <a:noFill/>
          <a:miter lim="800000"/>
          <a:headEnd/>
          <a:tailEnd/>
        </a:ln>
      </xdr:spPr>
    </xdr:pic>
    <xdr:clientData/>
  </xdr:twoCellAnchor>
  <xdr:twoCellAnchor editAs="oneCell">
    <xdr:from>
      <xdr:col>1</xdr:col>
      <xdr:colOff>350127</xdr:colOff>
      <xdr:row>254</xdr:row>
      <xdr:rowOff>56253</xdr:rowOff>
    </xdr:from>
    <xdr:to>
      <xdr:col>1</xdr:col>
      <xdr:colOff>1089267</xdr:colOff>
      <xdr:row>254</xdr:row>
      <xdr:rowOff>847103</xdr:rowOff>
    </xdr:to>
    <xdr:pic>
      <xdr:nvPicPr>
        <xdr:cNvPr id="180" name="Picture 179"/>
        <xdr:cNvPicPr>
          <a:picLocks noChangeAspect="1"/>
        </xdr:cNvPicPr>
      </xdr:nvPicPr>
      <xdr:blipFill>
        <a:blip xmlns:r="http://schemas.openxmlformats.org/officeDocument/2006/relationships" r:embed="rId142" cstate="print"/>
        <a:stretch>
          <a:fillRect/>
        </a:stretch>
      </xdr:blipFill>
      <xdr:spPr>
        <a:xfrm>
          <a:off x="702552" y="140530953"/>
          <a:ext cx="739140" cy="790850"/>
        </a:xfrm>
        <a:prstGeom prst="rect">
          <a:avLst/>
        </a:prstGeom>
      </xdr:spPr>
    </xdr:pic>
    <xdr:clientData/>
  </xdr:twoCellAnchor>
  <xdr:twoCellAnchor editAs="oneCell">
    <xdr:from>
      <xdr:col>1</xdr:col>
      <xdr:colOff>65834</xdr:colOff>
      <xdr:row>353</xdr:row>
      <xdr:rowOff>425824</xdr:rowOff>
    </xdr:from>
    <xdr:to>
      <xdr:col>1</xdr:col>
      <xdr:colOff>1257300</xdr:colOff>
      <xdr:row>354</xdr:row>
      <xdr:rowOff>269502</xdr:rowOff>
    </xdr:to>
    <xdr:pic>
      <xdr:nvPicPr>
        <xdr:cNvPr id="15" name="Picture 14"/>
        <xdr:cNvPicPr>
          <a:picLocks noChangeAspect="1"/>
        </xdr:cNvPicPr>
      </xdr:nvPicPr>
      <xdr:blipFill>
        <a:blip xmlns:r="http://schemas.openxmlformats.org/officeDocument/2006/relationships" r:embed="rId143" cstate="print">
          <a:extLst>
            <a:ext uri="{28A0092B-C50C-407E-A947-70E740481C1C}">
              <a14:useLocalDpi xmlns:a14="http://schemas.microsoft.com/office/drawing/2010/main" val="0"/>
            </a:ext>
          </a:extLst>
        </a:blip>
        <a:stretch>
          <a:fillRect/>
        </a:stretch>
      </xdr:blipFill>
      <xdr:spPr>
        <a:xfrm>
          <a:off x="418259" y="173085499"/>
          <a:ext cx="1191466" cy="843803"/>
        </a:xfrm>
        <a:prstGeom prst="rect">
          <a:avLst/>
        </a:prstGeom>
      </xdr:spPr>
    </xdr:pic>
    <xdr:clientData/>
  </xdr:twoCellAnchor>
  <xdr:twoCellAnchor editAs="oneCell">
    <xdr:from>
      <xdr:col>1</xdr:col>
      <xdr:colOff>64713</xdr:colOff>
      <xdr:row>351</xdr:row>
      <xdr:rowOff>80681</xdr:rowOff>
    </xdr:from>
    <xdr:to>
      <xdr:col>1</xdr:col>
      <xdr:colOff>1295400</xdr:colOff>
      <xdr:row>351</xdr:row>
      <xdr:rowOff>869438</xdr:rowOff>
    </xdr:to>
    <xdr:pic>
      <xdr:nvPicPr>
        <xdr:cNvPr id="197" name="Picture 196"/>
        <xdr:cNvPicPr>
          <a:picLocks noChangeAspect="1"/>
        </xdr:cNvPicPr>
      </xdr:nvPicPr>
      <xdr:blipFill>
        <a:blip xmlns:r="http://schemas.openxmlformats.org/officeDocument/2006/relationships" r:embed="rId144" cstate="print"/>
        <a:stretch>
          <a:fillRect/>
        </a:stretch>
      </xdr:blipFill>
      <xdr:spPr>
        <a:xfrm>
          <a:off x="417138" y="170749631"/>
          <a:ext cx="1230687" cy="788757"/>
        </a:xfrm>
        <a:prstGeom prst="rect">
          <a:avLst/>
        </a:prstGeom>
      </xdr:spPr>
    </xdr:pic>
    <xdr:clientData/>
  </xdr:twoCellAnchor>
  <xdr:twoCellAnchor editAs="oneCell">
    <xdr:from>
      <xdr:col>1</xdr:col>
      <xdr:colOff>64639</xdr:colOff>
      <xdr:row>352</xdr:row>
      <xdr:rowOff>137273</xdr:rowOff>
    </xdr:from>
    <xdr:to>
      <xdr:col>1</xdr:col>
      <xdr:colOff>1247775</xdr:colOff>
      <xdr:row>352</xdr:row>
      <xdr:rowOff>885771</xdr:rowOff>
    </xdr:to>
    <xdr:pic>
      <xdr:nvPicPr>
        <xdr:cNvPr id="200" name="Picture 199"/>
        <xdr:cNvPicPr>
          <a:picLocks noChangeAspect="1"/>
        </xdr:cNvPicPr>
      </xdr:nvPicPr>
      <xdr:blipFill>
        <a:blip xmlns:r="http://schemas.openxmlformats.org/officeDocument/2006/relationships" r:embed="rId145" cstate="print"/>
        <a:stretch>
          <a:fillRect/>
        </a:stretch>
      </xdr:blipFill>
      <xdr:spPr>
        <a:xfrm>
          <a:off x="417064" y="171730148"/>
          <a:ext cx="1183136" cy="748498"/>
        </a:xfrm>
        <a:prstGeom prst="rect">
          <a:avLst/>
        </a:prstGeom>
      </xdr:spPr>
    </xdr:pic>
    <xdr:clientData/>
  </xdr:twoCellAnchor>
  <xdr:twoCellAnchor editAs="oneCell">
    <xdr:from>
      <xdr:col>1</xdr:col>
      <xdr:colOff>133350</xdr:colOff>
      <xdr:row>364</xdr:row>
      <xdr:rowOff>85689</xdr:rowOff>
    </xdr:from>
    <xdr:to>
      <xdr:col>1</xdr:col>
      <xdr:colOff>1266825</xdr:colOff>
      <xdr:row>364</xdr:row>
      <xdr:rowOff>1190625</xdr:rowOff>
    </xdr:to>
    <xdr:pic>
      <xdr:nvPicPr>
        <xdr:cNvPr id="201" name="Picture 25"/>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tretch>
          <a:fillRect/>
        </a:stretch>
      </xdr:blipFill>
      <xdr:spPr bwMode="auto">
        <a:xfrm>
          <a:off x="485775" y="186127989"/>
          <a:ext cx="1133475" cy="1104936"/>
        </a:xfrm>
        <a:prstGeom prst="rect">
          <a:avLst/>
        </a:prstGeom>
        <a:noFill/>
        <a:ln w="9525">
          <a:noFill/>
          <a:miter lim="800000"/>
          <a:headEnd/>
          <a:tailEnd/>
        </a:ln>
      </xdr:spPr>
    </xdr:pic>
    <xdr:clientData/>
  </xdr:twoCellAnchor>
  <xdr:twoCellAnchor editAs="oneCell">
    <xdr:from>
      <xdr:col>1</xdr:col>
      <xdr:colOff>79295</xdr:colOff>
      <xdr:row>516</xdr:row>
      <xdr:rowOff>327595</xdr:rowOff>
    </xdr:from>
    <xdr:to>
      <xdr:col>1</xdr:col>
      <xdr:colOff>1259806</xdr:colOff>
      <xdr:row>516</xdr:row>
      <xdr:rowOff>1114425</xdr:rowOff>
    </xdr:to>
    <xdr:pic>
      <xdr:nvPicPr>
        <xdr:cNvPr id="204" name="Picture 67"/>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tretch>
          <a:fillRect/>
        </a:stretch>
      </xdr:blipFill>
      <xdr:spPr bwMode="auto">
        <a:xfrm>
          <a:off x="431720" y="260760145"/>
          <a:ext cx="1180511" cy="786830"/>
        </a:xfrm>
        <a:prstGeom prst="rect">
          <a:avLst/>
        </a:prstGeom>
        <a:noFill/>
        <a:ln w="9525">
          <a:noFill/>
          <a:miter lim="800000"/>
          <a:headEnd/>
          <a:tailEnd/>
        </a:ln>
      </xdr:spPr>
    </xdr:pic>
    <xdr:clientData/>
  </xdr:twoCellAnchor>
  <xdr:twoCellAnchor editAs="oneCell">
    <xdr:from>
      <xdr:col>1</xdr:col>
      <xdr:colOff>66675</xdr:colOff>
      <xdr:row>355</xdr:row>
      <xdr:rowOff>974003</xdr:rowOff>
    </xdr:from>
    <xdr:to>
      <xdr:col>1</xdr:col>
      <xdr:colOff>1257300</xdr:colOff>
      <xdr:row>356</xdr:row>
      <xdr:rowOff>295275</xdr:rowOff>
    </xdr:to>
    <xdr:pic>
      <xdr:nvPicPr>
        <xdr:cNvPr id="178" name="Picture 177"/>
        <xdr:cNvPicPr>
          <a:picLocks noChangeAspect="1"/>
        </xdr:cNvPicPr>
      </xdr:nvPicPr>
      <xdr:blipFill>
        <a:blip xmlns:r="http://schemas.openxmlformats.org/officeDocument/2006/relationships" r:embed="rId148" cstate="print">
          <a:extLst>
            <a:ext uri="{28A0092B-C50C-407E-A947-70E740481C1C}">
              <a14:useLocalDpi xmlns:a14="http://schemas.microsoft.com/office/drawing/2010/main" val="0"/>
            </a:ext>
          </a:extLst>
        </a:blip>
        <a:stretch>
          <a:fillRect/>
        </a:stretch>
      </xdr:blipFill>
      <xdr:spPr>
        <a:xfrm>
          <a:off x="419100" y="174252803"/>
          <a:ext cx="1190625" cy="911947"/>
        </a:xfrm>
        <a:prstGeom prst="rect">
          <a:avLst/>
        </a:prstGeom>
      </xdr:spPr>
    </xdr:pic>
    <xdr:clientData/>
  </xdr:twoCellAnchor>
  <xdr:twoCellAnchor editAs="oneCell">
    <xdr:from>
      <xdr:col>1</xdr:col>
      <xdr:colOff>247650</xdr:colOff>
      <xdr:row>422</xdr:row>
      <xdr:rowOff>152960</xdr:rowOff>
    </xdr:from>
    <xdr:to>
      <xdr:col>1</xdr:col>
      <xdr:colOff>1124880</xdr:colOff>
      <xdr:row>424</xdr:row>
      <xdr:rowOff>66675</xdr:rowOff>
    </xdr:to>
    <xdr:pic>
      <xdr:nvPicPr>
        <xdr:cNvPr id="194" name="Picture 1"/>
        <xdr:cNvPicPr>
          <a:picLocks noChangeAspect="1"/>
        </xdr:cNvPicPr>
      </xdr:nvPicPr>
      <xdr:blipFill rotWithShape="1">
        <a:blip xmlns:r="http://schemas.openxmlformats.org/officeDocument/2006/relationships" r:embed="rId149" cstate="screen">
          <a:extLst>
            <a:ext uri="{28A0092B-C50C-407E-A947-70E740481C1C}">
              <a14:useLocalDpi xmlns:a14="http://schemas.microsoft.com/office/drawing/2010/main"/>
            </a:ext>
          </a:extLst>
        </a:blip>
        <a:srcRect/>
        <a:stretch/>
      </xdr:blipFill>
      <xdr:spPr bwMode="auto">
        <a:xfrm flipH="1">
          <a:off x="600075" y="220628135"/>
          <a:ext cx="877230" cy="1056715"/>
        </a:xfrm>
        <a:prstGeom prst="rect">
          <a:avLst/>
        </a:prstGeom>
        <a:noFill/>
        <a:ln w="9525">
          <a:noFill/>
          <a:miter lim="800000"/>
          <a:headEnd/>
          <a:tailEnd/>
        </a:ln>
      </xdr:spPr>
    </xdr:pic>
    <xdr:clientData/>
  </xdr:twoCellAnchor>
  <xdr:twoCellAnchor editAs="oneCell">
    <xdr:from>
      <xdr:col>1</xdr:col>
      <xdr:colOff>376150</xdr:colOff>
      <xdr:row>255</xdr:row>
      <xdr:rowOff>72839</xdr:rowOff>
    </xdr:from>
    <xdr:to>
      <xdr:col>1</xdr:col>
      <xdr:colOff>1113670</xdr:colOff>
      <xdr:row>255</xdr:row>
      <xdr:rowOff>906557</xdr:rowOff>
    </xdr:to>
    <xdr:pic>
      <xdr:nvPicPr>
        <xdr:cNvPr id="211" name="Picture 210"/>
        <xdr:cNvPicPr>
          <a:picLocks noChangeAspect="1"/>
        </xdr:cNvPicPr>
      </xdr:nvPicPr>
      <xdr:blipFill rotWithShape="1">
        <a:blip xmlns:r="http://schemas.openxmlformats.org/officeDocument/2006/relationships" r:embed="rId150" cstate="print">
          <a:extLst>
            <a:ext uri="{28A0092B-C50C-407E-A947-70E740481C1C}">
              <a14:useLocalDpi xmlns:a14="http://schemas.microsoft.com/office/drawing/2010/main" val="0"/>
            </a:ext>
          </a:extLst>
        </a:blip>
        <a:srcRect l="15661" t="34072" r="22052" b="18987"/>
        <a:stretch/>
      </xdr:blipFill>
      <xdr:spPr>
        <a:xfrm>
          <a:off x="728575" y="141461939"/>
          <a:ext cx="737520" cy="833718"/>
        </a:xfrm>
        <a:prstGeom prst="rect">
          <a:avLst/>
        </a:prstGeom>
      </xdr:spPr>
    </xdr:pic>
    <xdr:clientData/>
  </xdr:twoCellAnchor>
  <xdr:twoCellAnchor>
    <xdr:from>
      <xdr:col>1</xdr:col>
      <xdr:colOff>285750</xdr:colOff>
      <xdr:row>367</xdr:row>
      <xdr:rowOff>123826</xdr:rowOff>
    </xdr:from>
    <xdr:to>
      <xdr:col>1</xdr:col>
      <xdr:colOff>1142999</xdr:colOff>
      <xdr:row>367</xdr:row>
      <xdr:rowOff>1190626</xdr:rowOff>
    </xdr:to>
    <xdr:pic>
      <xdr:nvPicPr>
        <xdr:cNvPr id="213" name="图片 47"/>
        <xdr:cNvPicPr>
          <a:picLocks noChangeAspect="1" noChangeArrowheads="1"/>
        </xdr:cNvPicPr>
      </xdr:nvPicPr>
      <xdr:blipFill>
        <a:blip xmlns:r="http://schemas.openxmlformats.org/officeDocument/2006/relationships" r:embed="rId151" cstate="screen">
          <a:extLst>
            <a:ext uri="{28A0092B-C50C-407E-A947-70E740481C1C}">
              <a14:useLocalDpi xmlns:a14="http://schemas.microsoft.com/office/drawing/2010/main"/>
            </a:ext>
          </a:extLst>
        </a:blip>
        <a:stretch>
          <a:fillRect/>
        </a:stretch>
      </xdr:blipFill>
      <xdr:spPr bwMode="auto">
        <a:xfrm>
          <a:off x="638175" y="190652401"/>
          <a:ext cx="857249"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58271</xdr:colOff>
      <xdr:row>517</xdr:row>
      <xdr:rowOff>224118</xdr:rowOff>
    </xdr:from>
    <xdr:to>
      <xdr:col>1</xdr:col>
      <xdr:colOff>1276351</xdr:colOff>
      <xdr:row>517</xdr:row>
      <xdr:rowOff>1148444</xdr:rowOff>
    </xdr:to>
    <xdr:pic>
      <xdr:nvPicPr>
        <xdr:cNvPr id="222" name="Picture 9"/>
        <xdr:cNvPicPr>
          <a:picLocks noChangeAspect="1" noChangeArrowheads="1"/>
        </xdr:cNvPicPr>
      </xdr:nvPicPr>
      <xdr:blipFill rotWithShape="1">
        <a:blip xmlns:r="http://schemas.openxmlformats.org/officeDocument/2006/relationships" r:embed="rId152" cstate="print"/>
        <a:srcRect l="1753" t="4625"/>
        <a:stretch/>
      </xdr:blipFill>
      <xdr:spPr bwMode="auto">
        <a:xfrm>
          <a:off x="410696" y="262075893"/>
          <a:ext cx="1218080" cy="924326"/>
        </a:xfrm>
        <a:prstGeom prst="rect">
          <a:avLst/>
        </a:prstGeom>
        <a:noFill/>
        <a:ln w="1">
          <a:noFill/>
          <a:miter lim="800000"/>
          <a:headEnd/>
          <a:tailEnd/>
        </a:ln>
      </xdr:spPr>
    </xdr:pic>
    <xdr:clientData/>
  </xdr:twoCellAnchor>
  <xdr:twoCellAnchor editAs="oneCell">
    <xdr:from>
      <xdr:col>1</xdr:col>
      <xdr:colOff>39696</xdr:colOff>
      <xdr:row>518</xdr:row>
      <xdr:rowOff>246325</xdr:rowOff>
    </xdr:from>
    <xdr:to>
      <xdr:col>1</xdr:col>
      <xdr:colOff>1285873</xdr:colOff>
      <xdr:row>518</xdr:row>
      <xdr:rowOff>1219200</xdr:rowOff>
    </xdr:to>
    <xdr:pic>
      <xdr:nvPicPr>
        <xdr:cNvPr id="224" name="Picture 67"/>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tretch>
          <a:fillRect/>
        </a:stretch>
      </xdr:blipFill>
      <xdr:spPr bwMode="auto">
        <a:xfrm flipH="1">
          <a:off x="392121" y="263517325"/>
          <a:ext cx="1246177" cy="972875"/>
        </a:xfrm>
        <a:prstGeom prst="rect">
          <a:avLst/>
        </a:prstGeom>
        <a:noFill/>
        <a:ln w="9525">
          <a:noFill/>
          <a:miter lim="800000"/>
          <a:headEnd/>
          <a:tailEnd/>
        </a:ln>
      </xdr:spPr>
    </xdr:pic>
    <xdr:clientData/>
  </xdr:twoCellAnchor>
  <xdr:twoCellAnchor editAs="oneCell">
    <xdr:from>
      <xdr:col>1</xdr:col>
      <xdr:colOff>29612</xdr:colOff>
      <xdr:row>519</xdr:row>
      <xdr:rowOff>252083</xdr:rowOff>
    </xdr:from>
    <xdr:to>
      <xdr:col>1</xdr:col>
      <xdr:colOff>1285874</xdr:colOff>
      <xdr:row>519</xdr:row>
      <xdr:rowOff>1085850</xdr:rowOff>
    </xdr:to>
    <xdr:pic>
      <xdr:nvPicPr>
        <xdr:cNvPr id="225" name="Picture 67"/>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tretch>
          <a:fillRect/>
        </a:stretch>
      </xdr:blipFill>
      <xdr:spPr bwMode="auto">
        <a:xfrm flipH="1">
          <a:off x="382037" y="264942308"/>
          <a:ext cx="1256262" cy="833767"/>
        </a:xfrm>
        <a:prstGeom prst="rect">
          <a:avLst/>
        </a:prstGeom>
        <a:noFill/>
        <a:ln w="9525">
          <a:noFill/>
          <a:miter lim="800000"/>
          <a:headEnd/>
          <a:tailEnd/>
        </a:ln>
      </xdr:spPr>
    </xdr:pic>
    <xdr:clientData/>
  </xdr:twoCellAnchor>
  <xdr:twoCellAnchor editAs="oneCell">
    <xdr:from>
      <xdr:col>1</xdr:col>
      <xdr:colOff>57151</xdr:colOff>
      <xdr:row>57</xdr:row>
      <xdr:rowOff>418293</xdr:rowOff>
    </xdr:from>
    <xdr:to>
      <xdr:col>1</xdr:col>
      <xdr:colOff>1295401</xdr:colOff>
      <xdr:row>57</xdr:row>
      <xdr:rowOff>1905000</xdr:rowOff>
    </xdr:to>
    <xdr:pic>
      <xdr:nvPicPr>
        <xdr:cNvPr id="227" name="Picture 226"/>
        <xdr:cNvPicPr>
          <a:picLocks noChangeAspect="1"/>
        </xdr:cNvPicPr>
      </xdr:nvPicPr>
      <xdr:blipFill>
        <a:blip xmlns:r="http://schemas.openxmlformats.org/officeDocument/2006/relationships" r:embed="rId155" cstate="print">
          <a:extLst>
            <a:ext uri="{28A0092B-C50C-407E-A947-70E740481C1C}">
              <a14:useLocalDpi xmlns:a14="http://schemas.microsoft.com/office/drawing/2010/main" val="0"/>
            </a:ext>
          </a:extLst>
        </a:blip>
        <a:stretch>
          <a:fillRect/>
        </a:stretch>
      </xdr:blipFill>
      <xdr:spPr>
        <a:xfrm>
          <a:off x="409576" y="45347718"/>
          <a:ext cx="1238250" cy="1486707"/>
        </a:xfrm>
        <a:prstGeom prst="rect">
          <a:avLst/>
        </a:prstGeom>
      </xdr:spPr>
    </xdr:pic>
    <xdr:clientData/>
  </xdr:twoCellAnchor>
  <xdr:twoCellAnchor editAs="oneCell">
    <xdr:from>
      <xdr:col>1</xdr:col>
      <xdr:colOff>109283</xdr:colOff>
      <xdr:row>116</xdr:row>
      <xdr:rowOff>165287</xdr:rowOff>
    </xdr:from>
    <xdr:to>
      <xdr:col>1</xdr:col>
      <xdr:colOff>1219200</xdr:colOff>
      <xdr:row>118</xdr:row>
      <xdr:rowOff>209550</xdr:rowOff>
    </xdr:to>
    <xdr:pic>
      <xdr:nvPicPr>
        <xdr:cNvPr id="210" name="Picture 209" descr="DSC_0667.JPG"/>
        <xdr:cNvPicPr>
          <a:picLocks noChangeAspect="1"/>
        </xdr:cNvPicPr>
      </xdr:nvPicPr>
      <xdr:blipFill>
        <a:blip xmlns:r="http://schemas.openxmlformats.org/officeDocument/2006/relationships" r:embed="rId156" cstate="print"/>
        <a:stretch>
          <a:fillRect/>
        </a:stretch>
      </xdr:blipFill>
      <xdr:spPr>
        <a:xfrm>
          <a:off x="461708" y="90833762"/>
          <a:ext cx="1109917" cy="825313"/>
        </a:xfrm>
        <a:prstGeom prst="rect">
          <a:avLst/>
        </a:prstGeom>
      </xdr:spPr>
    </xdr:pic>
    <xdr:clientData/>
  </xdr:twoCellAnchor>
  <xdr:twoCellAnchor editAs="oneCell">
    <xdr:from>
      <xdr:col>1</xdr:col>
      <xdr:colOff>40340</xdr:colOff>
      <xdr:row>113</xdr:row>
      <xdr:rowOff>89647</xdr:rowOff>
    </xdr:from>
    <xdr:to>
      <xdr:col>1</xdr:col>
      <xdr:colOff>1228725</xdr:colOff>
      <xdr:row>115</xdr:row>
      <xdr:rowOff>304800</xdr:rowOff>
    </xdr:to>
    <xdr:pic>
      <xdr:nvPicPr>
        <xdr:cNvPr id="212" name="Picture 211" descr="DSC_0667.JPG"/>
        <xdr:cNvPicPr>
          <a:picLocks noChangeAspect="1"/>
        </xdr:cNvPicPr>
      </xdr:nvPicPr>
      <xdr:blipFill>
        <a:blip xmlns:r="http://schemas.openxmlformats.org/officeDocument/2006/relationships" r:embed="rId157" cstate="print"/>
        <a:stretch>
          <a:fillRect/>
        </a:stretch>
      </xdr:blipFill>
      <xdr:spPr>
        <a:xfrm>
          <a:off x="392765" y="89586547"/>
          <a:ext cx="1188385" cy="996203"/>
        </a:xfrm>
        <a:prstGeom prst="rect">
          <a:avLst/>
        </a:prstGeom>
      </xdr:spPr>
    </xdr:pic>
    <xdr:clientData/>
  </xdr:twoCellAnchor>
  <xdr:twoCellAnchor editAs="oneCell">
    <xdr:from>
      <xdr:col>1</xdr:col>
      <xdr:colOff>129885</xdr:colOff>
      <xdr:row>121</xdr:row>
      <xdr:rowOff>157418</xdr:rowOff>
    </xdr:from>
    <xdr:to>
      <xdr:col>1</xdr:col>
      <xdr:colOff>1254205</xdr:colOff>
      <xdr:row>122</xdr:row>
      <xdr:rowOff>359256</xdr:rowOff>
    </xdr:to>
    <xdr:pic>
      <xdr:nvPicPr>
        <xdr:cNvPr id="215" name="Picture 214" descr="DSC_0667.JPG"/>
        <xdr:cNvPicPr>
          <a:picLocks noChangeAspect="1"/>
        </xdr:cNvPicPr>
      </xdr:nvPicPr>
      <xdr:blipFill>
        <a:blip xmlns:r="http://schemas.openxmlformats.org/officeDocument/2006/relationships" r:embed="rId158" cstate="print"/>
        <a:stretch>
          <a:fillRect/>
        </a:stretch>
      </xdr:blipFill>
      <xdr:spPr>
        <a:xfrm>
          <a:off x="482310" y="92969018"/>
          <a:ext cx="1124320" cy="687613"/>
        </a:xfrm>
        <a:prstGeom prst="rect">
          <a:avLst/>
        </a:prstGeom>
      </xdr:spPr>
    </xdr:pic>
    <xdr:clientData/>
  </xdr:twoCellAnchor>
  <xdr:twoCellAnchor editAs="oneCell">
    <xdr:from>
      <xdr:col>1</xdr:col>
      <xdr:colOff>147818</xdr:colOff>
      <xdr:row>119</xdr:row>
      <xdr:rowOff>127187</xdr:rowOff>
    </xdr:from>
    <xdr:to>
      <xdr:col>1</xdr:col>
      <xdr:colOff>1217221</xdr:colOff>
      <xdr:row>120</xdr:row>
      <xdr:rowOff>336061</xdr:rowOff>
    </xdr:to>
    <xdr:pic>
      <xdr:nvPicPr>
        <xdr:cNvPr id="228" name="Picture 227" descr="DSC_0667.JPG"/>
        <xdr:cNvPicPr>
          <a:picLocks noChangeAspect="1"/>
        </xdr:cNvPicPr>
      </xdr:nvPicPr>
      <xdr:blipFill>
        <a:blip xmlns:r="http://schemas.openxmlformats.org/officeDocument/2006/relationships" r:embed="rId159" cstate="print"/>
        <a:stretch>
          <a:fillRect/>
        </a:stretch>
      </xdr:blipFill>
      <xdr:spPr>
        <a:xfrm>
          <a:off x="500243" y="91967237"/>
          <a:ext cx="1069403" cy="694649"/>
        </a:xfrm>
        <a:prstGeom prst="rect">
          <a:avLst/>
        </a:prstGeom>
      </xdr:spPr>
    </xdr:pic>
    <xdr:clientData/>
  </xdr:twoCellAnchor>
  <xdr:twoCellAnchor editAs="oneCell">
    <xdr:from>
      <xdr:col>1</xdr:col>
      <xdr:colOff>128059</xdr:colOff>
      <xdr:row>123</xdr:row>
      <xdr:rowOff>49081</xdr:rowOff>
    </xdr:from>
    <xdr:to>
      <xdr:col>1</xdr:col>
      <xdr:colOff>1236981</xdr:colOff>
      <xdr:row>124</xdr:row>
      <xdr:rowOff>428625</xdr:rowOff>
    </xdr:to>
    <xdr:pic>
      <xdr:nvPicPr>
        <xdr:cNvPr id="229" name="Picture 1552"/>
        <xdr:cNvPicPr>
          <a:picLocks noChangeAspect="1" noChangeArrowheads="1"/>
        </xdr:cNvPicPr>
      </xdr:nvPicPr>
      <xdr:blipFill rotWithShape="1">
        <a:blip xmlns:r="http://schemas.openxmlformats.org/officeDocument/2006/relationships" r:embed="rId160">
          <a:extLst>
            <a:ext uri="{28A0092B-C50C-407E-A947-70E740481C1C}">
              <a14:useLocalDpi xmlns:a14="http://schemas.microsoft.com/office/drawing/2010/main" val="0"/>
            </a:ext>
          </a:extLst>
        </a:blip>
        <a:srcRect t="16592" b="24130"/>
        <a:stretch/>
      </xdr:blipFill>
      <xdr:spPr bwMode="auto">
        <a:xfrm>
          <a:off x="480484" y="93832231"/>
          <a:ext cx="1108922" cy="922469"/>
        </a:xfrm>
        <a:prstGeom prst="rect">
          <a:avLst/>
        </a:prstGeom>
        <a:noFill/>
        <a:ln w="9525">
          <a:noFill/>
          <a:miter lim="800000"/>
          <a:headEnd/>
          <a:tailEnd/>
        </a:ln>
      </xdr:spPr>
    </xdr:pic>
    <xdr:clientData/>
  </xdr:twoCellAnchor>
  <xdr:twoCellAnchor editAs="oneCell">
    <xdr:from>
      <xdr:col>1</xdr:col>
      <xdr:colOff>115659</xdr:colOff>
      <xdr:row>125</xdr:row>
      <xdr:rowOff>66228</xdr:rowOff>
    </xdr:from>
    <xdr:to>
      <xdr:col>1</xdr:col>
      <xdr:colOff>1295400</xdr:colOff>
      <xdr:row>126</xdr:row>
      <xdr:rowOff>495301</xdr:rowOff>
    </xdr:to>
    <xdr:pic>
      <xdr:nvPicPr>
        <xdr:cNvPr id="230" name="Picture 1552"/>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tretch>
          <a:fillRect/>
        </a:stretch>
      </xdr:blipFill>
      <xdr:spPr bwMode="auto">
        <a:xfrm>
          <a:off x="468084" y="94935228"/>
          <a:ext cx="1179741" cy="971998"/>
        </a:xfrm>
        <a:prstGeom prst="rect">
          <a:avLst/>
        </a:prstGeom>
        <a:noFill/>
        <a:ln w="9525">
          <a:noFill/>
          <a:miter lim="800000"/>
          <a:headEnd/>
          <a:tailEnd/>
        </a:ln>
      </xdr:spPr>
    </xdr:pic>
    <xdr:clientData/>
  </xdr:twoCellAnchor>
  <xdr:twoCellAnchor editAs="oneCell">
    <xdr:from>
      <xdr:col>1</xdr:col>
      <xdr:colOff>137584</xdr:colOff>
      <xdr:row>127</xdr:row>
      <xdr:rowOff>104775</xdr:rowOff>
    </xdr:from>
    <xdr:to>
      <xdr:col>1</xdr:col>
      <xdr:colOff>1246506</xdr:colOff>
      <xdr:row>128</xdr:row>
      <xdr:rowOff>504825</xdr:rowOff>
    </xdr:to>
    <xdr:pic>
      <xdr:nvPicPr>
        <xdr:cNvPr id="234" name="Picture 1552"/>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tretch>
          <a:fillRect/>
        </a:stretch>
      </xdr:blipFill>
      <xdr:spPr bwMode="auto">
        <a:xfrm>
          <a:off x="490009" y="96440625"/>
          <a:ext cx="1108922" cy="1038225"/>
        </a:xfrm>
        <a:prstGeom prst="rect">
          <a:avLst/>
        </a:prstGeom>
        <a:noFill/>
        <a:ln w="9525">
          <a:noFill/>
          <a:miter lim="800000"/>
          <a:headEnd/>
          <a:tailEnd/>
        </a:ln>
      </xdr:spPr>
    </xdr:pic>
    <xdr:clientData/>
  </xdr:twoCellAnchor>
  <xdr:twoCellAnchor editAs="oneCell">
    <xdr:from>
      <xdr:col>1</xdr:col>
      <xdr:colOff>207093</xdr:colOff>
      <xdr:row>193</xdr:row>
      <xdr:rowOff>7886</xdr:rowOff>
    </xdr:from>
    <xdr:to>
      <xdr:col>1</xdr:col>
      <xdr:colOff>1132539</xdr:colOff>
      <xdr:row>195</xdr:row>
      <xdr:rowOff>19049</xdr:rowOff>
    </xdr:to>
    <xdr:pic>
      <xdr:nvPicPr>
        <xdr:cNvPr id="237" name="Picture 2"/>
        <xdr:cNvPicPr>
          <a:picLocks noChangeAspect="1" noChangeArrowheads="1"/>
        </xdr:cNvPicPr>
      </xdr:nvPicPr>
      <xdr:blipFill>
        <a:blip xmlns:r="http://schemas.openxmlformats.org/officeDocument/2006/relationships" r:embed="rId163" cstate="print"/>
        <a:srcRect/>
        <a:stretch>
          <a:fillRect/>
        </a:stretch>
      </xdr:blipFill>
      <xdr:spPr bwMode="auto">
        <a:xfrm>
          <a:off x="559518" y="121956461"/>
          <a:ext cx="925446" cy="716013"/>
        </a:xfrm>
        <a:prstGeom prst="rect">
          <a:avLst/>
        </a:prstGeom>
        <a:noFill/>
        <a:ln w="9525">
          <a:noFill/>
          <a:miter lim="800000"/>
          <a:headEnd/>
          <a:tailEnd/>
        </a:ln>
      </xdr:spPr>
    </xdr:pic>
    <xdr:clientData/>
  </xdr:twoCellAnchor>
  <xdr:twoCellAnchor editAs="oneCell">
    <xdr:from>
      <xdr:col>1</xdr:col>
      <xdr:colOff>217956</xdr:colOff>
      <xdr:row>198</xdr:row>
      <xdr:rowOff>10644</xdr:rowOff>
    </xdr:from>
    <xdr:to>
      <xdr:col>1</xdr:col>
      <xdr:colOff>1152526</xdr:colOff>
      <xdr:row>200</xdr:row>
      <xdr:rowOff>57150</xdr:rowOff>
    </xdr:to>
    <xdr:pic>
      <xdr:nvPicPr>
        <xdr:cNvPr id="238" name="Picture 4"/>
        <xdr:cNvPicPr>
          <a:picLocks noChangeAspect="1" noChangeArrowheads="1"/>
        </xdr:cNvPicPr>
      </xdr:nvPicPr>
      <xdr:blipFill>
        <a:blip xmlns:r="http://schemas.openxmlformats.org/officeDocument/2006/relationships" r:embed="rId164" cstate="print"/>
        <a:srcRect/>
        <a:stretch>
          <a:fillRect/>
        </a:stretch>
      </xdr:blipFill>
      <xdr:spPr bwMode="auto">
        <a:xfrm>
          <a:off x="570381" y="123721344"/>
          <a:ext cx="934570" cy="751356"/>
        </a:xfrm>
        <a:prstGeom prst="rect">
          <a:avLst/>
        </a:prstGeom>
        <a:noFill/>
        <a:ln w="9525">
          <a:noFill/>
          <a:miter lim="800000"/>
          <a:headEnd/>
          <a:tailEnd/>
        </a:ln>
      </xdr:spPr>
    </xdr:pic>
    <xdr:clientData/>
  </xdr:twoCellAnchor>
  <xdr:twoCellAnchor editAs="oneCell">
    <xdr:from>
      <xdr:col>1</xdr:col>
      <xdr:colOff>196250</xdr:colOff>
      <xdr:row>188</xdr:row>
      <xdr:rowOff>229907</xdr:rowOff>
    </xdr:from>
    <xdr:to>
      <xdr:col>1</xdr:col>
      <xdr:colOff>1143000</xdr:colOff>
      <xdr:row>191</xdr:row>
      <xdr:rowOff>28575</xdr:rowOff>
    </xdr:to>
    <xdr:pic>
      <xdr:nvPicPr>
        <xdr:cNvPr id="239" name="Picture 2"/>
        <xdr:cNvPicPr>
          <a:picLocks noChangeAspect="1" noChangeArrowheads="1"/>
        </xdr:cNvPicPr>
      </xdr:nvPicPr>
      <xdr:blipFill>
        <a:blip xmlns:r="http://schemas.openxmlformats.org/officeDocument/2006/relationships" r:embed="rId165" cstate="print"/>
        <a:stretch>
          <a:fillRect/>
        </a:stretch>
      </xdr:blipFill>
      <xdr:spPr bwMode="auto">
        <a:xfrm>
          <a:off x="466125" y="120022657"/>
          <a:ext cx="946750" cy="846418"/>
        </a:xfrm>
        <a:prstGeom prst="rect">
          <a:avLst/>
        </a:prstGeom>
        <a:noFill/>
        <a:ln w="9525">
          <a:noFill/>
          <a:miter lim="800000"/>
          <a:headEnd/>
          <a:tailEnd/>
        </a:ln>
      </xdr:spPr>
    </xdr:pic>
    <xdr:clientData/>
  </xdr:twoCellAnchor>
  <xdr:twoCellAnchor editAs="oneCell">
    <xdr:from>
      <xdr:col>1</xdr:col>
      <xdr:colOff>271981</xdr:colOff>
      <xdr:row>180</xdr:row>
      <xdr:rowOff>191061</xdr:rowOff>
    </xdr:from>
    <xdr:to>
      <xdr:col>1</xdr:col>
      <xdr:colOff>1112102</xdr:colOff>
      <xdr:row>182</xdr:row>
      <xdr:rowOff>109258</xdr:rowOff>
    </xdr:to>
    <xdr:pic>
      <xdr:nvPicPr>
        <xdr:cNvPr id="240" name="Picture 239"/>
        <xdr:cNvPicPr>
          <a:picLocks noChangeAspect="1"/>
        </xdr:cNvPicPr>
      </xdr:nvPicPr>
      <xdr:blipFill>
        <a:blip xmlns:r="http://schemas.openxmlformats.org/officeDocument/2006/relationships" r:embed="rId166"/>
        <a:stretch>
          <a:fillRect/>
        </a:stretch>
      </xdr:blipFill>
      <xdr:spPr>
        <a:xfrm>
          <a:off x="541856" y="117189811"/>
          <a:ext cx="840121" cy="616697"/>
        </a:xfrm>
        <a:prstGeom prst="rect">
          <a:avLst/>
        </a:prstGeom>
      </xdr:spPr>
    </xdr:pic>
    <xdr:clientData/>
  </xdr:twoCellAnchor>
  <xdr:twoCellAnchor editAs="oneCell">
    <xdr:from>
      <xdr:col>1</xdr:col>
      <xdr:colOff>190500</xdr:colOff>
      <xdr:row>107</xdr:row>
      <xdr:rowOff>152960</xdr:rowOff>
    </xdr:from>
    <xdr:to>
      <xdr:col>1</xdr:col>
      <xdr:colOff>1123950</xdr:colOff>
      <xdr:row>109</xdr:row>
      <xdr:rowOff>95250</xdr:rowOff>
    </xdr:to>
    <xdr:pic>
      <xdr:nvPicPr>
        <xdr:cNvPr id="259" name="Picture 1552"/>
        <xdr:cNvPicPr>
          <a:picLocks noChangeAspect="1" noChangeArrowheads="1"/>
        </xdr:cNvPicPr>
      </xdr:nvPicPr>
      <xdr:blipFill>
        <a:blip xmlns:r="http://schemas.openxmlformats.org/officeDocument/2006/relationships" r:embed="rId57" cstate="print"/>
        <a:srcRect/>
        <a:stretch>
          <a:fillRect/>
        </a:stretch>
      </xdr:blipFill>
      <xdr:spPr bwMode="auto">
        <a:xfrm>
          <a:off x="542925" y="87592460"/>
          <a:ext cx="933450" cy="628090"/>
        </a:xfrm>
        <a:prstGeom prst="rect">
          <a:avLst/>
        </a:prstGeom>
        <a:noFill/>
        <a:ln w="9525">
          <a:noFill/>
          <a:miter lim="800000"/>
          <a:headEnd/>
          <a:tailEnd/>
        </a:ln>
      </xdr:spPr>
    </xdr:pic>
    <xdr:clientData/>
  </xdr:twoCellAnchor>
  <xdr:twoCellAnchor editAs="oneCell">
    <xdr:from>
      <xdr:col>1</xdr:col>
      <xdr:colOff>217579</xdr:colOff>
      <xdr:row>110</xdr:row>
      <xdr:rowOff>190329</xdr:rowOff>
    </xdr:from>
    <xdr:to>
      <xdr:col>1</xdr:col>
      <xdr:colOff>1186073</xdr:colOff>
      <xdr:row>112</xdr:row>
      <xdr:rowOff>180975</xdr:rowOff>
    </xdr:to>
    <xdr:pic>
      <xdr:nvPicPr>
        <xdr:cNvPr id="260" name="Picture 30"/>
        <xdr:cNvPicPr>
          <a:picLocks noChangeAspect="1" noChangeArrowheads="1"/>
        </xdr:cNvPicPr>
      </xdr:nvPicPr>
      <xdr:blipFill>
        <a:blip xmlns:r="http://schemas.openxmlformats.org/officeDocument/2006/relationships" r:embed="rId55" cstate="print"/>
        <a:srcRect/>
        <a:stretch>
          <a:fillRect/>
        </a:stretch>
      </xdr:blipFill>
      <xdr:spPr bwMode="auto">
        <a:xfrm>
          <a:off x="570004" y="88658529"/>
          <a:ext cx="968494" cy="676446"/>
        </a:xfrm>
        <a:prstGeom prst="rect">
          <a:avLst/>
        </a:prstGeom>
        <a:noFill/>
        <a:ln w="9525">
          <a:noFill/>
          <a:miter lim="800000"/>
          <a:headEnd/>
          <a:tailEnd/>
        </a:ln>
      </xdr:spPr>
    </xdr:pic>
    <xdr:clientData/>
  </xdr:twoCellAnchor>
  <xdr:twoCellAnchor editAs="oneCell">
    <xdr:from>
      <xdr:col>1</xdr:col>
      <xdr:colOff>266700</xdr:colOff>
      <xdr:row>432</xdr:row>
      <xdr:rowOff>228600</xdr:rowOff>
    </xdr:from>
    <xdr:to>
      <xdr:col>1</xdr:col>
      <xdr:colOff>1085850</xdr:colOff>
      <xdr:row>434</xdr:row>
      <xdr:rowOff>266700</xdr:rowOff>
    </xdr:to>
    <xdr:pic>
      <xdr:nvPicPr>
        <xdr:cNvPr id="177" name="Picture 54"/>
        <xdr:cNvPicPr>
          <a:picLocks noChangeAspect="1" noChangeArrowheads="1"/>
        </xdr:cNvPicPr>
      </xdr:nvPicPr>
      <xdr:blipFill>
        <a:blip xmlns:r="http://schemas.openxmlformats.org/officeDocument/2006/relationships" r:embed="rId167" cstate="print"/>
        <a:srcRect/>
        <a:stretch>
          <a:fillRect/>
        </a:stretch>
      </xdr:blipFill>
      <xdr:spPr bwMode="auto">
        <a:xfrm>
          <a:off x="619125" y="224370900"/>
          <a:ext cx="819150" cy="1095375"/>
        </a:xfrm>
        <a:prstGeom prst="rect">
          <a:avLst/>
        </a:prstGeom>
        <a:noFill/>
        <a:ln w="9525">
          <a:noFill/>
          <a:miter lim="800000"/>
          <a:headEnd/>
          <a:tailEnd/>
        </a:ln>
      </xdr:spPr>
    </xdr:pic>
    <xdr:clientData/>
  </xdr:twoCellAnchor>
  <xdr:twoCellAnchor editAs="oneCell">
    <xdr:from>
      <xdr:col>1</xdr:col>
      <xdr:colOff>200025</xdr:colOff>
      <xdr:row>398</xdr:row>
      <xdr:rowOff>76200</xdr:rowOff>
    </xdr:from>
    <xdr:to>
      <xdr:col>1</xdr:col>
      <xdr:colOff>1114424</xdr:colOff>
      <xdr:row>400</xdr:row>
      <xdr:rowOff>228600</xdr:rowOff>
    </xdr:to>
    <xdr:pic>
      <xdr:nvPicPr>
        <xdr:cNvPr id="182" name="Picture 1" descr="GM-05-00"/>
        <xdr:cNvPicPr>
          <a:picLocks noChangeAspect="1" noChangeArrowheads="1"/>
        </xdr:cNvPicPr>
      </xdr:nvPicPr>
      <xdr:blipFill>
        <a:blip xmlns:r="http://schemas.openxmlformats.org/officeDocument/2006/relationships" r:embed="rId168" cstate="print"/>
        <a:srcRect/>
        <a:stretch>
          <a:fillRect/>
        </a:stretch>
      </xdr:blipFill>
      <xdr:spPr bwMode="auto">
        <a:xfrm>
          <a:off x="552450" y="214512525"/>
          <a:ext cx="914399" cy="1114425"/>
        </a:xfrm>
        <a:prstGeom prst="rect">
          <a:avLst/>
        </a:prstGeom>
        <a:noFill/>
        <a:ln w="9525">
          <a:noFill/>
          <a:miter lim="800000"/>
          <a:headEnd/>
          <a:tailEnd/>
        </a:ln>
      </xdr:spPr>
    </xdr:pic>
    <xdr:clientData/>
  </xdr:twoCellAnchor>
  <xdr:twoCellAnchor editAs="oneCell">
    <xdr:from>
      <xdr:col>1</xdr:col>
      <xdr:colOff>171450</xdr:colOff>
      <xdr:row>402</xdr:row>
      <xdr:rowOff>76201</xdr:rowOff>
    </xdr:from>
    <xdr:to>
      <xdr:col>1</xdr:col>
      <xdr:colOff>1095375</xdr:colOff>
      <xdr:row>404</xdr:row>
      <xdr:rowOff>257176</xdr:rowOff>
    </xdr:to>
    <xdr:pic>
      <xdr:nvPicPr>
        <xdr:cNvPr id="185" name="Picture 2" descr="GM-05-00B"/>
        <xdr:cNvPicPr>
          <a:picLocks noChangeAspect="1" noChangeArrowheads="1"/>
        </xdr:cNvPicPr>
      </xdr:nvPicPr>
      <xdr:blipFill>
        <a:blip xmlns:r="http://schemas.openxmlformats.org/officeDocument/2006/relationships" r:embed="rId169" cstate="print"/>
        <a:srcRect/>
        <a:stretch>
          <a:fillRect/>
        </a:stretch>
      </xdr:blipFill>
      <xdr:spPr bwMode="auto">
        <a:xfrm>
          <a:off x="523875" y="215760301"/>
          <a:ext cx="923925" cy="1123950"/>
        </a:xfrm>
        <a:prstGeom prst="rect">
          <a:avLst/>
        </a:prstGeom>
        <a:noFill/>
        <a:ln w="9525">
          <a:noFill/>
          <a:miter lim="800000"/>
          <a:headEnd/>
          <a:tailEnd/>
        </a:ln>
      </xdr:spPr>
    </xdr:pic>
    <xdr:clientData/>
  </xdr:twoCellAnchor>
  <xdr:twoCellAnchor editAs="oneCell">
    <xdr:from>
      <xdr:col>1</xdr:col>
      <xdr:colOff>329131</xdr:colOff>
      <xdr:row>183</xdr:row>
      <xdr:rowOff>216461</xdr:rowOff>
    </xdr:from>
    <xdr:to>
      <xdr:col>1</xdr:col>
      <xdr:colOff>1169252</xdr:colOff>
      <xdr:row>185</xdr:row>
      <xdr:rowOff>134658</xdr:rowOff>
    </xdr:to>
    <xdr:pic>
      <xdr:nvPicPr>
        <xdr:cNvPr id="186" name="Picture 185"/>
        <xdr:cNvPicPr>
          <a:picLocks noChangeAspect="1"/>
        </xdr:cNvPicPr>
      </xdr:nvPicPr>
      <xdr:blipFill>
        <a:blip xmlns:r="http://schemas.openxmlformats.org/officeDocument/2006/relationships" r:embed="rId166"/>
        <a:stretch>
          <a:fillRect/>
        </a:stretch>
      </xdr:blipFill>
      <xdr:spPr>
        <a:xfrm>
          <a:off x="599006" y="118262961"/>
          <a:ext cx="840121" cy="616697"/>
        </a:xfrm>
        <a:prstGeom prst="rect">
          <a:avLst/>
        </a:prstGeom>
      </xdr:spPr>
    </xdr:pic>
    <xdr:clientData/>
  </xdr:twoCellAnchor>
  <xdr:twoCellAnchor editAs="oneCell">
    <xdr:from>
      <xdr:col>1</xdr:col>
      <xdr:colOff>205775</xdr:colOff>
      <xdr:row>185</xdr:row>
      <xdr:rowOff>287057</xdr:rowOff>
    </xdr:from>
    <xdr:to>
      <xdr:col>1</xdr:col>
      <xdr:colOff>1152525</xdr:colOff>
      <xdr:row>188</xdr:row>
      <xdr:rowOff>85725</xdr:rowOff>
    </xdr:to>
    <xdr:pic>
      <xdr:nvPicPr>
        <xdr:cNvPr id="187" name="Picture 2"/>
        <xdr:cNvPicPr>
          <a:picLocks noChangeAspect="1" noChangeArrowheads="1"/>
        </xdr:cNvPicPr>
      </xdr:nvPicPr>
      <xdr:blipFill>
        <a:blip xmlns:r="http://schemas.openxmlformats.org/officeDocument/2006/relationships" r:embed="rId165" cstate="print"/>
        <a:stretch>
          <a:fillRect/>
        </a:stretch>
      </xdr:blipFill>
      <xdr:spPr bwMode="auto">
        <a:xfrm>
          <a:off x="475650" y="119032057"/>
          <a:ext cx="946750" cy="846418"/>
        </a:xfrm>
        <a:prstGeom prst="rect">
          <a:avLst/>
        </a:prstGeom>
        <a:noFill/>
        <a:ln w="9525">
          <a:noFill/>
          <a:miter lim="800000"/>
          <a:headEnd/>
          <a:tailEnd/>
        </a:ln>
      </xdr:spPr>
    </xdr:pic>
    <xdr:clientData/>
  </xdr:twoCellAnchor>
  <xdr:twoCellAnchor editAs="oneCell">
    <xdr:from>
      <xdr:col>1</xdr:col>
      <xdr:colOff>287977</xdr:colOff>
      <xdr:row>323</xdr:row>
      <xdr:rowOff>107715</xdr:rowOff>
    </xdr:from>
    <xdr:to>
      <xdr:col>1</xdr:col>
      <xdr:colOff>1163743</xdr:colOff>
      <xdr:row>325</xdr:row>
      <xdr:rowOff>142874</xdr:rowOff>
    </xdr:to>
    <xdr:pic>
      <xdr:nvPicPr>
        <xdr:cNvPr id="189" name="Picture 78"/>
        <xdr:cNvPicPr>
          <a:picLocks noChangeAspect="1" noChangeArrowheads="1"/>
        </xdr:cNvPicPr>
      </xdr:nvPicPr>
      <xdr:blipFill>
        <a:blip xmlns:r="http://schemas.openxmlformats.org/officeDocument/2006/relationships" r:embed="rId69" cstate="print"/>
        <a:srcRect/>
        <a:stretch>
          <a:fillRect/>
        </a:stretch>
      </xdr:blipFill>
      <xdr:spPr bwMode="auto">
        <a:xfrm>
          <a:off x="557852" y="162366090"/>
          <a:ext cx="875766" cy="479659"/>
        </a:xfrm>
        <a:prstGeom prst="rect">
          <a:avLst/>
        </a:prstGeom>
        <a:noFill/>
        <a:ln w="9525">
          <a:noFill/>
          <a:miter lim="800000"/>
          <a:headEnd/>
          <a:tailEnd/>
        </a:ln>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I113"/>
  <sheetViews>
    <sheetView topLeftCell="A16" workbookViewId="0">
      <selection activeCell="A30" sqref="A30"/>
    </sheetView>
  </sheetViews>
  <sheetFormatPr defaultColWidth="9.140625" defaultRowHeight="15"/>
  <cols>
    <col min="1" max="9" width="19.85546875" style="9" customWidth="1"/>
    <col min="10" max="16384" width="9.140625" style="2"/>
  </cols>
  <sheetData>
    <row r="2" spans="1:9" s="1" customFormat="1" ht="36" customHeight="1">
      <c r="A2" s="391" t="s">
        <v>124</v>
      </c>
      <c r="B2" s="392"/>
      <c r="C2" s="392"/>
      <c r="D2" s="392"/>
      <c r="E2" s="392"/>
      <c r="F2" s="392"/>
      <c r="G2" s="392"/>
      <c r="H2" s="392"/>
      <c r="I2" s="392"/>
    </row>
    <row r="3" spans="1:9" s="6" customFormat="1" ht="36" customHeight="1">
      <c r="A3" s="4" t="s">
        <v>129</v>
      </c>
      <c r="B3" s="4" t="s">
        <v>144</v>
      </c>
      <c r="C3" s="4" t="s">
        <v>151</v>
      </c>
      <c r="D3" s="4" t="s">
        <v>152</v>
      </c>
      <c r="E3" s="4" t="s">
        <v>153</v>
      </c>
      <c r="F3" s="4" t="s">
        <v>154</v>
      </c>
      <c r="G3" s="4" t="s">
        <v>156</v>
      </c>
      <c r="H3" s="5"/>
      <c r="I3" s="5"/>
    </row>
    <row r="4" spans="1:9" s="6" customFormat="1" ht="135">
      <c r="A4" s="7" t="s">
        <v>166</v>
      </c>
      <c r="B4" s="7" t="s">
        <v>170</v>
      </c>
      <c r="C4" s="7" t="s">
        <v>178</v>
      </c>
      <c r="D4" s="7"/>
      <c r="E4" s="7" t="s">
        <v>180</v>
      </c>
      <c r="F4" s="7" t="s">
        <v>182</v>
      </c>
      <c r="G4" s="7" t="s">
        <v>184</v>
      </c>
      <c r="H4" s="5"/>
      <c r="I4" s="5"/>
    </row>
    <row r="5" spans="1:9" s="6" customFormat="1" ht="195">
      <c r="A5" s="7" t="s">
        <v>167</v>
      </c>
      <c r="B5" s="7" t="s">
        <v>171</v>
      </c>
      <c r="C5" s="7" t="s">
        <v>179</v>
      </c>
      <c r="D5" s="7"/>
      <c r="E5" s="7" t="s">
        <v>181</v>
      </c>
      <c r="F5" s="7" t="s">
        <v>155</v>
      </c>
      <c r="G5" s="7" t="s">
        <v>185</v>
      </c>
      <c r="H5" s="5"/>
      <c r="I5" s="5"/>
    </row>
    <row r="6" spans="1:9" s="6" customFormat="1" ht="36" customHeight="1">
      <c r="A6" s="7" t="s">
        <v>137</v>
      </c>
      <c r="B6" s="7" t="s">
        <v>174</v>
      </c>
      <c r="C6" s="7"/>
      <c r="D6" s="7"/>
      <c r="E6" s="7"/>
      <c r="F6" s="7" t="s">
        <v>183</v>
      </c>
      <c r="G6" s="7"/>
      <c r="H6" s="5"/>
      <c r="I6" s="5"/>
    </row>
    <row r="7" spans="1:9" s="6" customFormat="1" ht="105">
      <c r="A7" s="7" t="s">
        <v>168</v>
      </c>
      <c r="B7" s="7" t="s">
        <v>173</v>
      </c>
      <c r="C7" s="7"/>
      <c r="D7" s="7"/>
      <c r="E7" s="7"/>
      <c r="F7" s="7"/>
      <c r="G7" s="7"/>
      <c r="H7" s="5"/>
      <c r="I7" s="5"/>
    </row>
    <row r="8" spans="1:9" s="6" customFormat="1" ht="75">
      <c r="A8" s="7" t="s">
        <v>169</v>
      </c>
      <c r="B8" s="7" t="s">
        <v>172</v>
      </c>
      <c r="C8" s="7"/>
      <c r="D8" s="7"/>
      <c r="E8" s="7"/>
      <c r="F8" s="7"/>
      <c r="G8" s="7"/>
      <c r="H8" s="5"/>
      <c r="I8" s="5"/>
    </row>
    <row r="9" spans="1:9" s="6" customFormat="1" ht="105">
      <c r="A9" s="7" t="s">
        <v>142</v>
      </c>
      <c r="B9" s="7" t="s">
        <v>175</v>
      </c>
      <c r="C9" s="7"/>
      <c r="D9" s="7"/>
      <c r="E9" s="7"/>
      <c r="F9" s="7"/>
      <c r="G9" s="7"/>
      <c r="H9" s="5"/>
      <c r="I9" s="5"/>
    </row>
    <row r="10" spans="1:9" s="6" customFormat="1" ht="36" customHeight="1">
      <c r="A10" s="7"/>
      <c r="B10" s="7" t="s">
        <v>176</v>
      </c>
      <c r="C10" s="7"/>
      <c r="D10" s="7"/>
      <c r="E10" s="7"/>
      <c r="F10" s="7"/>
      <c r="G10" s="7"/>
      <c r="H10" s="5"/>
      <c r="I10" s="5"/>
    </row>
    <row r="11" spans="1:9" s="6" customFormat="1" ht="36" customHeight="1">
      <c r="A11" s="7"/>
      <c r="B11" s="7" t="s">
        <v>1</v>
      </c>
      <c r="C11" s="7"/>
      <c r="D11" s="7"/>
      <c r="E11" s="7"/>
      <c r="F11" s="7"/>
      <c r="G11" s="7"/>
      <c r="H11" s="5"/>
      <c r="I11" s="5"/>
    </row>
    <row r="12" spans="1:9" s="6" customFormat="1" ht="120">
      <c r="A12" s="7"/>
      <c r="B12" s="7" t="s">
        <v>177</v>
      </c>
      <c r="C12" s="7"/>
      <c r="D12" s="7"/>
      <c r="E12" s="7"/>
      <c r="F12" s="7"/>
      <c r="G12" s="7"/>
      <c r="H12" s="5"/>
      <c r="I12" s="5"/>
    </row>
    <row r="13" spans="1:9" s="6" customFormat="1" ht="36" customHeight="1">
      <c r="A13" s="5"/>
      <c r="B13" s="5"/>
      <c r="C13" s="5"/>
      <c r="D13" s="5"/>
      <c r="E13" s="5"/>
      <c r="F13" s="5"/>
      <c r="G13" s="5"/>
      <c r="H13" s="5"/>
      <c r="I13" s="5"/>
    </row>
    <row r="14" spans="1:9" s="6" customFormat="1" ht="36" customHeight="1">
      <c r="A14" s="385" t="s">
        <v>125</v>
      </c>
      <c r="B14" s="386"/>
      <c r="C14" s="386"/>
      <c r="D14" s="386"/>
      <c r="E14" s="386"/>
      <c r="F14" s="386"/>
      <c r="G14" s="386"/>
      <c r="H14" s="386"/>
      <c r="I14" s="386"/>
    </row>
    <row r="15" spans="1:9" s="6" customFormat="1" ht="42.75">
      <c r="A15" s="4" t="s">
        <v>130</v>
      </c>
      <c r="B15" s="4" t="s">
        <v>133</v>
      </c>
      <c r="C15" s="4" t="s">
        <v>135</v>
      </c>
      <c r="D15" s="4" t="s">
        <v>199</v>
      </c>
      <c r="E15" s="4" t="s">
        <v>139</v>
      </c>
      <c r="F15" s="7"/>
      <c r="G15" s="7"/>
      <c r="H15" s="5"/>
      <c r="I15" s="5"/>
    </row>
    <row r="16" spans="1:9" s="6" customFormat="1" ht="105">
      <c r="A16" s="7" t="s">
        <v>186</v>
      </c>
      <c r="B16" s="7" t="s">
        <v>189</v>
      </c>
      <c r="C16" s="7" t="s">
        <v>196</v>
      </c>
      <c r="D16" s="7" t="s">
        <v>200</v>
      </c>
      <c r="E16" s="7"/>
      <c r="F16" s="7"/>
      <c r="G16" s="7"/>
      <c r="H16" s="5"/>
      <c r="I16" s="5"/>
    </row>
    <row r="17" spans="1:9" s="6" customFormat="1" ht="120">
      <c r="A17" s="7" t="s">
        <v>187</v>
      </c>
      <c r="B17" s="7" t="s">
        <v>190</v>
      </c>
      <c r="C17" s="7" t="s">
        <v>197</v>
      </c>
      <c r="D17" s="7" t="s">
        <v>201</v>
      </c>
      <c r="E17" s="7"/>
      <c r="F17" s="7"/>
      <c r="G17" s="7"/>
      <c r="H17" s="5"/>
      <c r="I17" s="5"/>
    </row>
    <row r="18" spans="1:9" s="6" customFormat="1" ht="30">
      <c r="A18" s="7" t="s">
        <v>188</v>
      </c>
      <c r="B18" s="7" t="s">
        <v>191</v>
      </c>
      <c r="C18" s="7" t="s">
        <v>198</v>
      </c>
      <c r="D18" s="7"/>
      <c r="E18" s="7"/>
      <c r="F18" s="7"/>
      <c r="G18" s="7"/>
      <c r="H18" s="5"/>
      <c r="I18" s="5"/>
    </row>
    <row r="19" spans="1:9" s="6" customFormat="1" ht="30">
      <c r="A19" s="7"/>
      <c r="B19" s="7" t="s">
        <v>192</v>
      </c>
      <c r="C19" s="7"/>
      <c r="D19" s="7"/>
      <c r="E19" s="7"/>
      <c r="F19" s="7"/>
      <c r="G19" s="7"/>
      <c r="H19" s="5"/>
      <c r="I19" s="5"/>
    </row>
    <row r="20" spans="1:9" s="6" customFormat="1">
      <c r="A20" s="7"/>
      <c r="B20" s="7" t="s">
        <v>193</v>
      </c>
      <c r="C20" s="7"/>
      <c r="D20" s="7"/>
      <c r="E20" s="7"/>
      <c r="F20" s="7"/>
      <c r="G20" s="7"/>
      <c r="H20" s="5"/>
      <c r="I20" s="5"/>
    </row>
    <row r="21" spans="1:9" s="6" customFormat="1">
      <c r="A21" s="7"/>
      <c r="B21" s="7" t="s">
        <v>194</v>
      </c>
      <c r="C21" s="7"/>
      <c r="D21" s="7"/>
      <c r="E21" s="7"/>
      <c r="F21" s="7"/>
      <c r="G21" s="7"/>
      <c r="H21" s="5"/>
      <c r="I21" s="5"/>
    </row>
    <row r="22" spans="1:9" s="6" customFormat="1" ht="36" customHeight="1">
      <c r="A22" s="7"/>
      <c r="B22" s="7" t="s">
        <v>195</v>
      </c>
      <c r="C22" s="7"/>
      <c r="D22" s="7"/>
      <c r="E22" s="7"/>
      <c r="F22" s="7"/>
      <c r="G22" s="7"/>
      <c r="H22" s="5"/>
      <c r="I22" s="5"/>
    </row>
    <row r="23" spans="1:9" s="6" customFormat="1" ht="36" customHeight="1">
      <c r="A23" s="8"/>
      <c r="B23" s="8"/>
      <c r="C23" s="8"/>
      <c r="D23" s="8"/>
      <c r="E23" s="8"/>
      <c r="F23" s="8"/>
      <c r="G23" s="8"/>
      <c r="H23" s="5"/>
      <c r="I23" s="5"/>
    </row>
    <row r="24" spans="1:9" s="6" customFormat="1" ht="36" customHeight="1">
      <c r="A24" s="389" t="s">
        <v>126</v>
      </c>
      <c r="B24" s="390"/>
      <c r="C24" s="390"/>
      <c r="D24" s="390"/>
      <c r="E24" s="390"/>
      <c r="F24" s="390"/>
      <c r="G24" s="390"/>
      <c r="H24" s="390"/>
      <c r="I24" s="390"/>
    </row>
    <row r="25" spans="1:9" s="6" customFormat="1" ht="36" customHeight="1">
      <c r="A25" s="4" t="s">
        <v>131</v>
      </c>
      <c r="B25" s="4" t="s">
        <v>138</v>
      </c>
      <c r="C25" s="4" t="s">
        <v>140</v>
      </c>
      <c r="D25" s="4" t="s">
        <v>141</v>
      </c>
      <c r="E25" s="4" t="s">
        <v>147</v>
      </c>
      <c r="F25" s="4" t="s">
        <v>148</v>
      </c>
      <c r="G25" s="4" t="s">
        <v>149</v>
      </c>
      <c r="H25" s="4" t="s">
        <v>150</v>
      </c>
      <c r="I25" s="4"/>
    </row>
    <row r="26" spans="1:9" s="6" customFormat="1" ht="45">
      <c r="A26" s="6" t="s">
        <v>202</v>
      </c>
      <c r="B26" s="7"/>
      <c r="C26" s="7"/>
      <c r="D26" s="7" t="s">
        <v>143</v>
      </c>
      <c r="E26" s="7"/>
      <c r="F26" s="7"/>
      <c r="G26" s="7"/>
      <c r="H26" s="7"/>
      <c r="I26" s="7"/>
    </row>
    <row r="27" spans="1:9" s="6" customFormat="1" ht="36" customHeight="1">
      <c r="A27" s="7" t="s">
        <v>134</v>
      </c>
      <c r="B27" s="7"/>
      <c r="C27" s="7"/>
      <c r="D27" s="7" t="s">
        <v>145</v>
      </c>
      <c r="E27" s="7"/>
      <c r="F27" s="7"/>
      <c r="G27" s="7"/>
      <c r="H27" s="7"/>
      <c r="I27" s="7"/>
    </row>
    <row r="28" spans="1:9" s="6" customFormat="1" ht="36" customHeight="1">
      <c r="A28" s="7" t="s">
        <v>136</v>
      </c>
      <c r="B28" s="7"/>
      <c r="C28" s="7"/>
      <c r="D28" s="7" t="s">
        <v>146</v>
      </c>
      <c r="E28" s="7"/>
      <c r="F28" s="7"/>
      <c r="G28" s="7"/>
      <c r="H28" s="7"/>
      <c r="I28" s="7"/>
    </row>
    <row r="29" spans="1:9" s="6" customFormat="1" ht="36" customHeight="1">
      <c r="A29" s="8" t="s">
        <v>203</v>
      </c>
      <c r="B29" s="8"/>
      <c r="C29" s="8"/>
      <c r="D29" s="8"/>
      <c r="E29" s="8"/>
      <c r="F29" s="8"/>
      <c r="G29" s="8"/>
      <c r="H29" s="8"/>
      <c r="I29" s="8"/>
    </row>
    <row r="30" spans="1:9" s="6" customFormat="1" ht="36" customHeight="1">
      <c r="A30" s="8"/>
      <c r="B30" s="8"/>
      <c r="C30" s="8"/>
      <c r="D30" s="8"/>
      <c r="E30" s="8"/>
      <c r="F30" s="8"/>
      <c r="G30" s="8"/>
      <c r="H30" s="8"/>
      <c r="I30" s="8"/>
    </row>
    <row r="31" spans="1:9" s="6" customFormat="1">
      <c r="A31" s="5"/>
      <c r="B31" s="5"/>
      <c r="C31" s="5"/>
      <c r="D31" s="5"/>
      <c r="E31" s="5"/>
      <c r="F31" s="5"/>
      <c r="G31" s="5"/>
      <c r="H31" s="5"/>
      <c r="I31" s="5"/>
    </row>
    <row r="32" spans="1:9" s="6" customFormat="1" ht="36" customHeight="1">
      <c r="A32" s="385" t="s">
        <v>127</v>
      </c>
      <c r="B32" s="386"/>
      <c r="C32" s="386"/>
      <c r="D32" s="386"/>
      <c r="E32" s="386"/>
      <c r="F32" s="386"/>
      <c r="G32" s="386"/>
      <c r="H32" s="386"/>
      <c r="I32" s="386"/>
    </row>
    <row r="33" spans="1:9" s="6" customFormat="1" ht="60">
      <c r="A33" s="5" t="s">
        <v>157</v>
      </c>
      <c r="B33" s="5" t="s">
        <v>158</v>
      </c>
      <c r="C33" s="5" t="s">
        <v>164</v>
      </c>
      <c r="D33" s="5" t="s">
        <v>159</v>
      </c>
      <c r="E33" s="5" t="s">
        <v>160</v>
      </c>
      <c r="F33" s="5" t="s">
        <v>161</v>
      </c>
      <c r="G33" s="5" t="s">
        <v>162</v>
      </c>
      <c r="H33" s="5" t="s">
        <v>163</v>
      </c>
      <c r="I33" s="5" t="s">
        <v>165</v>
      </c>
    </row>
    <row r="34" spans="1:9" s="6" customFormat="1">
      <c r="A34" s="5"/>
      <c r="B34" s="5"/>
      <c r="C34" s="5"/>
      <c r="D34" s="5"/>
      <c r="E34" s="5"/>
      <c r="F34" s="5"/>
      <c r="G34" s="5"/>
      <c r="H34" s="5"/>
      <c r="I34" s="5"/>
    </row>
    <row r="35" spans="1:9" s="6" customFormat="1" ht="36" customHeight="1">
      <c r="A35" s="387" t="s">
        <v>128</v>
      </c>
      <c r="B35" s="388"/>
      <c r="C35" s="388"/>
      <c r="D35" s="388"/>
      <c r="E35" s="388"/>
      <c r="F35" s="388"/>
      <c r="G35" s="388"/>
      <c r="H35" s="388"/>
      <c r="I35" s="388"/>
    </row>
    <row r="36" spans="1:9" s="6" customFormat="1">
      <c r="A36" s="5"/>
      <c r="B36" s="5"/>
      <c r="C36" s="5"/>
      <c r="D36" s="5"/>
      <c r="E36" s="5"/>
      <c r="F36" s="5"/>
      <c r="G36" s="5"/>
      <c r="H36" s="5"/>
      <c r="I36" s="5"/>
    </row>
    <row r="37" spans="1:9" s="6" customFormat="1" ht="30">
      <c r="A37" s="5"/>
      <c r="B37" s="5"/>
      <c r="C37" s="5"/>
      <c r="E37" s="5" t="s">
        <v>132</v>
      </c>
      <c r="F37" s="5"/>
      <c r="G37" s="5"/>
      <c r="H37" s="5"/>
      <c r="I37" s="5"/>
    </row>
    <row r="38" spans="1:9" s="6" customFormat="1">
      <c r="A38" s="5"/>
      <c r="B38" s="5"/>
      <c r="C38" s="5"/>
      <c r="D38" s="5"/>
      <c r="E38" s="5"/>
      <c r="F38" s="5"/>
      <c r="G38" s="5"/>
      <c r="H38" s="5"/>
      <c r="I38" s="5"/>
    </row>
    <row r="39" spans="1:9" s="6" customFormat="1">
      <c r="A39" s="5"/>
      <c r="B39" s="5"/>
      <c r="C39" s="5"/>
      <c r="D39" s="5"/>
      <c r="E39" s="5"/>
      <c r="F39" s="5"/>
      <c r="G39" s="5"/>
      <c r="H39" s="5"/>
      <c r="I39" s="5"/>
    </row>
    <row r="40" spans="1:9" s="6" customFormat="1">
      <c r="A40" s="5"/>
      <c r="B40" s="5"/>
      <c r="C40" s="5"/>
      <c r="D40" s="5"/>
      <c r="E40" s="5"/>
      <c r="F40" s="5"/>
      <c r="G40" s="5"/>
      <c r="H40" s="5"/>
      <c r="I40" s="5"/>
    </row>
    <row r="41" spans="1:9" s="6" customFormat="1">
      <c r="A41" s="5"/>
      <c r="B41" s="5"/>
      <c r="C41" s="5"/>
      <c r="D41" s="5"/>
      <c r="E41" s="5"/>
      <c r="F41" s="5"/>
      <c r="G41" s="5"/>
      <c r="H41" s="5"/>
      <c r="I41" s="5"/>
    </row>
    <row r="42" spans="1:9" s="6" customFormat="1">
      <c r="A42" s="5"/>
      <c r="B42" s="5"/>
      <c r="C42" s="5"/>
      <c r="D42" s="5"/>
      <c r="E42" s="5"/>
      <c r="F42" s="5"/>
      <c r="G42" s="5"/>
      <c r="H42" s="5"/>
      <c r="I42" s="5"/>
    </row>
    <row r="43" spans="1:9" s="6" customFormat="1">
      <c r="A43" s="5"/>
      <c r="B43" s="5"/>
      <c r="C43" s="5"/>
      <c r="D43" s="5"/>
      <c r="E43" s="5"/>
      <c r="F43" s="5"/>
      <c r="G43" s="5"/>
      <c r="H43" s="5"/>
      <c r="I43" s="5"/>
    </row>
    <row r="44" spans="1:9" s="6" customFormat="1">
      <c r="A44" s="5"/>
      <c r="B44" s="5"/>
      <c r="C44" s="5"/>
      <c r="D44" s="5"/>
      <c r="E44" s="5"/>
      <c r="F44" s="5"/>
      <c r="G44" s="5"/>
      <c r="H44" s="5"/>
      <c r="I44" s="5"/>
    </row>
    <row r="45" spans="1:9" s="6" customFormat="1">
      <c r="A45" s="5"/>
      <c r="B45" s="5"/>
      <c r="C45" s="5"/>
      <c r="D45" s="5"/>
      <c r="E45" s="5"/>
      <c r="F45" s="5"/>
      <c r="G45" s="5"/>
      <c r="H45" s="5"/>
      <c r="I45" s="5"/>
    </row>
    <row r="46" spans="1:9" s="6" customFormat="1">
      <c r="A46" s="5"/>
      <c r="B46" s="5"/>
      <c r="C46" s="5"/>
      <c r="D46" s="5"/>
      <c r="E46" s="5"/>
      <c r="F46" s="5"/>
      <c r="G46" s="5"/>
      <c r="H46" s="5"/>
      <c r="I46" s="5"/>
    </row>
    <row r="47" spans="1:9" s="6" customFormat="1" ht="28.5">
      <c r="A47" s="3" t="s">
        <v>127</v>
      </c>
      <c r="B47" s="3" t="s">
        <v>128</v>
      </c>
      <c r="C47" s="5"/>
      <c r="D47" s="5"/>
      <c r="E47" s="5"/>
      <c r="F47" s="5"/>
      <c r="G47" s="5"/>
      <c r="H47" s="5"/>
      <c r="I47" s="5"/>
    </row>
    <row r="48" spans="1:9" s="6" customFormat="1" ht="30">
      <c r="A48" s="5" t="s">
        <v>132</v>
      </c>
      <c r="B48" s="5" t="s">
        <v>132</v>
      </c>
      <c r="C48" s="5"/>
      <c r="D48" s="5"/>
      <c r="E48" s="5"/>
      <c r="F48" s="5"/>
      <c r="G48" s="5"/>
      <c r="H48" s="5"/>
      <c r="I48" s="5"/>
    </row>
    <row r="49" spans="1:9" s="6" customFormat="1">
      <c r="A49" s="5"/>
      <c r="B49" s="5"/>
      <c r="C49" s="5"/>
      <c r="D49" s="5"/>
      <c r="E49" s="5"/>
      <c r="F49" s="5"/>
      <c r="G49" s="5"/>
      <c r="H49" s="5"/>
      <c r="I49" s="5"/>
    </row>
    <row r="50" spans="1:9" s="6" customFormat="1">
      <c r="A50" s="5"/>
      <c r="B50" s="5"/>
      <c r="C50" s="5"/>
      <c r="D50" s="5"/>
      <c r="E50" s="5"/>
      <c r="F50" s="5"/>
      <c r="G50" s="5"/>
      <c r="H50" s="5"/>
      <c r="I50" s="5"/>
    </row>
    <row r="51" spans="1:9" s="6" customFormat="1">
      <c r="A51" s="5"/>
      <c r="B51" s="5"/>
      <c r="C51" s="5"/>
      <c r="D51" s="5"/>
      <c r="E51" s="5"/>
      <c r="F51" s="5"/>
      <c r="G51" s="5"/>
      <c r="H51" s="5"/>
      <c r="I51" s="5"/>
    </row>
    <row r="52" spans="1:9" s="6" customFormat="1">
      <c r="A52" s="5"/>
      <c r="B52" s="5"/>
      <c r="C52" s="5"/>
      <c r="D52" s="5"/>
      <c r="E52" s="5"/>
      <c r="F52" s="5"/>
      <c r="G52" s="5"/>
      <c r="H52" s="5"/>
      <c r="I52" s="5"/>
    </row>
    <row r="53" spans="1:9" s="6" customFormat="1">
      <c r="A53" s="5"/>
      <c r="B53" s="5"/>
      <c r="C53" s="5"/>
      <c r="D53" s="5"/>
      <c r="E53" s="5"/>
      <c r="F53" s="5"/>
      <c r="G53" s="5"/>
      <c r="H53" s="5"/>
      <c r="I53" s="5"/>
    </row>
    <row r="54" spans="1:9" s="6" customFormat="1">
      <c r="A54" s="5"/>
      <c r="B54" s="5"/>
      <c r="C54" s="5"/>
      <c r="D54" s="5"/>
      <c r="E54" s="5"/>
      <c r="F54" s="5"/>
      <c r="G54" s="5"/>
      <c r="H54" s="5"/>
      <c r="I54" s="5"/>
    </row>
    <row r="55" spans="1:9" s="6" customFormat="1">
      <c r="A55" s="5"/>
      <c r="B55" s="5"/>
      <c r="C55" s="5"/>
      <c r="D55" s="5"/>
      <c r="E55" s="5"/>
      <c r="F55" s="5"/>
      <c r="G55" s="5"/>
      <c r="H55" s="5"/>
      <c r="I55" s="5"/>
    </row>
    <row r="56" spans="1:9" s="6" customFormat="1">
      <c r="A56" s="5"/>
      <c r="B56" s="5"/>
      <c r="C56" s="5"/>
      <c r="D56" s="5"/>
      <c r="E56" s="5"/>
      <c r="F56" s="5"/>
      <c r="G56" s="5"/>
      <c r="H56" s="5"/>
      <c r="I56" s="5"/>
    </row>
    <row r="57" spans="1:9" s="6" customFormat="1">
      <c r="A57" s="5"/>
      <c r="B57" s="5"/>
      <c r="C57" s="5"/>
      <c r="D57" s="5"/>
      <c r="E57" s="5"/>
      <c r="F57" s="5"/>
      <c r="G57" s="5"/>
      <c r="H57" s="5"/>
      <c r="I57" s="5"/>
    </row>
    <row r="58" spans="1:9" s="6" customFormat="1">
      <c r="A58" s="5"/>
      <c r="B58" s="5"/>
      <c r="C58" s="5"/>
      <c r="D58" s="5"/>
      <c r="E58" s="5"/>
      <c r="F58" s="5"/>
      <c r="G58" s="5"/>
      <c r="H58" s="5"/>
      <c r="I58" s="5"/>
    </row>
    <row r="59" spans="1:9" s="6" customFormat="1">
      <c r="A59" s="5"/>
      <c r="B59" s="5"/>
      <c r="C59" s="5"/>
      <c r="D59" s="5"/>
      <c r="E59" s="5"/>
      <c r="F59" s="5"/>
      <c r="G59" s="5"/>
      <c r="H59" s="5"/>
      <c r="I59" s="5"/>
    </row>
    <row r="60" spans="1:9" s="6" customFormat="1">
      <c r="A60" s="5"/>
      <c r="B60" s="5"/>
      <c r="C60" s="5"/>
      <c r="D60" s="5"/>
      <c r="E60" s="5"/>
      <c r="F60" s="5"/>
      <c r="G60" s="5"/>
      <c r="H60" s="5"/>
      <c r="I60" s="5"/>
    </row>
    <row r="61" spans="1:9" s="6" customFormat="1">
      <c r="A61" s="5"/>
      <c r="B61" s="5"/>
      <c r="C61" s="5"/>
      <c r="D61" s="5"/>
      <c r="E61" s="5"/>
      <c r="F61" s="5"/>
      <c r="G61" s="5"/>
      <c r="H61" s="5"/>
      <c r="I61" s="5"/>
    </row>
    <row r="62" spans="1:9" s="6" customFormat="1">
      <c r="A62" s="5"/>
      <c r="B62" s="5"/>
      <c r="C62" s="5"/>
      <c r="D62" s="5"/>
      <c r="E62" s="5"/>
      <c r="F62" s="5"/>
      <c r="G62" s="5"/>
      <c r="H62" s="5"/>
      <c r="I62" s="5"/>
    </row>
    <row r="63" spans="1:9" s="6" customFormat="1">
      <c r="A63" s="5"/>
      <c r="B63" s="5"/>
      <c r="C63" s="5"/>
      <c r="D63" s="5"/>
      <c r="E63" s="5"/>
      <c r="F63" s="5"/>
      <c r="G63" s="5"/>
      <c r="H63" s="5"/>
      <c r="I63" s="5"/>
    </row>
    <row r="64" spans="1:9" s="6" customFormat="1">
      <c r="A64" s="5"/>
      <c r="B64" s="5"/>
      <c r="C64" s="5"/>
      <c r="D64" s="5"/>
      <c r="E64" s="5"/>
      <c r="F64" s="5"/>
      <c r="G64" s="5"/>
      <c r="H64" s="5"/>
      <c r="I64" s="5"/>
    </row>
    <row r="65" spans="1:9" s="6" customFormat="1">
      <c r="A65" s="5"/>
      <c r="B65" s="5"/>
      <c r="C65" s="5"/>
      <c r="D65" s="5"/>
      <c r="E65" s="5"/>
      <c r="F65" s="5"/>
      <c r="G65" s="5"/>
      <c r="H65" s="5"/>
      <c r="I65" s="5"/>
    </row>
    <row r="66" spans="1:9" s="6" customFormat="1">
      <c r="A66" s="5"/>
      <c r="B66" s="5"/>
      <c r="C66" s="5"/>
      <c r="D66" s="5"/>
      <c r="E66" s="5"/>
      <c r="F66" s="5"/>
      <c r="G66" s="5"/>
      <c r="H66" s="5"/>
      <c r="I66" s="5"/>
    </row>
    <row r="67" spans="1:9" s="6" customFormat="1">
      <c r="A67" s="5"/>
      <c r="B67" s="5"/>
      <c r="C67" s="5"/>
      <c r="D67" s="5"/>
      <c r="E67" s="5"/>
      <c r="F67" s="5"/>
      <c r="G67" s="5"/>
      <c r="H67" s="5"/>
      <c r="I67" s="5"/>
    </row>
    <row r="68" spans="1:9" s="6" customFormat="1">
      <c r="A68" s="5"/>
      <c r="B68" s="5"/>
      <c r="C68" s="5"/>
      <c r="D68" s="5"/>
      <c r="E68" s="5"/>
      <c r="F68" s="5"/>
      <c r="G68" s="5"/>
      <c r="H68" s="5"/>
      <c r="I68" s="5"/>
    </row>
    <row r="69" spans="1:9" s="6" customFormat="1">
      <c r="A69" s="5"/>
      <c r="B69" s="5"/>
      <c r="C69" s="5"/>
      <c r="D69" s="5"/>
      <c r="E69" s="5"/>
      <c r="F69" s="5"/>
      <c r="G69" s="5"/>
      <c r="H69" s="5"/>
      <c r="I69" s="5"/>
    </row>
    <row r="70" spans="1:9" s="6" customFormat="1">
      <c r="A70" s="5"/>
      <c r="B70" s="5"/>
      <c r="C70" s="5"/>
      <c r="D70" s="5"/>
      <c r="E70" s="5"/>
      <c r="F70" s="5"/>
      <c r="G70" s="5"/>
      <c r="H70" s="5"/>
      <c r="I70" s="5"/>
    </row>
    <row r="71" spans="1:9" s="6" customFormat="1">
      <c r="A71" s="5"/>
      <c r="B71" s="5"/>
      <c r="C71" s="5"/>
      <c r="D71" s="5"/>
      <c r="E71" s="5"/>
      <c r="F71" s="5"/>
      <c r="G71" s="5"/>
      <c r="H71" s="5"/>
      <c r="I71" s="5"/>
    </row>
    <row r="72" spans="1:9" s="6" customFormat="1">
      <c r="A72" s="5"/>
      <c r="B72" s="5"/>
      <c r="C72" s="5"/>
      <c r="D72" s="5"/>
      <c r="E72" s="5"/>
      <c r="F72" s="5"/>
      <c r="G72" s="5"/>
      <c r="H72" s="5"/>
      <c r="I72" s="5"/>
    </row>
    <row r="73" spans="1:9" s="6" customFormat="1">
      <c r="A73" s="5"/>
      <c r="B73" s="5"/>
      <c r="C73" s="5"/>
      <c r="D73" s="5"/>
      <c r="E73" s="5"/>
      <c r="F73" s="5"/>
      <c r="G73" s="5"/>
      <c r="H73" s="5"/>
      <c r="I73" s="5"/>
    </row>
    <row r="74" spans="1:9" s="6" customFormat="1">
      <c r="A74" s="5"/>
      <c r="B74" s="5"/>
      <c r="C74" s="5"/>
      <c r="D74" s="5"/>
      <c r="E74" s="5"/>
      <c r="F74" s="5"/>
      <c r="G74" s="5"/>
      <c r="H74" s="5"/>
      <c r="I74" s="5"/>
    </row>
    <row r="75" spans="1:9" s="6" customFormat="1">
      <c r="A75" s="5"/>
      <c r="B75" s="5"/>
      <c r="C75" s="5"/>
      <c r="D75" s="5"/>
      <c r="E75" s="5"/>
      <c r="F75" s="5"/>
      <c r="G75" s="5"/>
      <c r="H75" s="5"/>
      <c r="I75" s="5"/>
    </row>
    <row r="76" spans="1:9" s="6" customFormat="1">
      <c r="A76" s="5"/>
      <c r="B76" s="5"/>
      <c r="C76" s="5"/>
      <c r="D76" s="5"/>
      <c r="E76" s="5"/>
      <c r="F76" s="5"/>
      <c r="G76" s="5"/>
      <c r="H76" s="5"/>
      <c r="I76" s="5"/>
    </row>
    <row r="77" spans="1:9" s="6" customFormat="1">
      <c r="A77" s="5"/>
      <c r="B77" s="5"/>
      <c r="C77" s="5"/>
      <c r="D77" s="5"/>
      <c r="E77" s="5"/>
      <c r="F77" s="5"/>
      <c r="G77" s="5"/>
      <c r="H77" s="5"/>
      <c r="I77" s="5"/>
    </row>
    <row r="78" spans="1:9" s="6" customFormat="1">
      <c r="A78" s="5"/>
      <c r="B78" s="5"/>
      <c r="C78" s="5"/>
      <c r="D78" s="5"/>
      <c r="E78" s="5"/>
      <c r="F78" s="5"/>
      <c r="G78" s="5"/>
      <c r="H78" s="5"/>
      <c r="I78" s="5"/>
    </row>
    <row r="79" spans="1:9" s="6" customFormat="1">
      <c r="A79" s="5"/>
      <c r="B79" s="5"/>
      <c r="C79" s="5"/>
      <c r="D79" s="5"/>
      <c r="E79" s="5"/>
      <c r="F79" s="5"/>
      <c r="G79" s="5"/>
      <c r="H79" s="5"/>
      <c r="I79" s="5"/>
    </row>
    <row r="80" spans="1:9" s="6" customFormat="1">
      <c r="A80" s="5"/>
      <c r="B80" s="5"/>
      <c r="C80" s="5"/>
      <c r="D80" s="5"/>
      <c r="E80" s="5"/>
      <c r="F80" s="5"/>
      <c r="G80" s="5"/>
      <c r="H80" s="5"/>
      <c r="I80" s="5"/>
    </row>
    <row r="81" spans="1:9" s="6" customFormat="1">
      <c r="A81" s="5"/>
      <c r="B81" s="5"/>
      <c r="C81" s="5"/>
      <c r="D81" s="5"/>
      <c r="E81" s="5"/>
      <c r="F81" s="5"/>
      <c r="G81" s="5"/>
      <c r="H81" s="5"/>
      <c r="I81" s="5"/>
    </row>
    <row r="82" spans="1:9" s="6" customFormat="1">
      <c r="A82" s="5"/>
      <c r="B82" s="5"/>
      <c r="C82" s="5"/>
      <c r="D82" s="5"/>
      <c r="E82" s="5"/>
      <c r="F82" s="5"/>
      <c r="G82" s="5"/>
      <c r="H82" s="5"/>
      <c r="I82" s="5"/>
    </row>
    <row r="83" spans="1:9" s="6" customFormat="1">
      <c r="A83" s="5"/>
      <c r="B83" s="5"/>
      <c r="C83" s="5"/>
      <c r="D83" s="5"/>
      <c r="E83" s="5"/>
      <c r="F83" s="5"/>
      <c r="G83" s="5"/>
      <c r="H83" s="5"/>
      <c r="I83" s="5"/>
    </row>
    <row r="84" spans="1:9" s="6" customFormat="1">
      <c r="A84" s="5"/>
      <c r="B84" s="5"/>
      <c r="C84" s="5"/>
      <c r="D84" s="5"/>
      <c r="E84" s="5"/>
      <c r="F84" s="5"/>
      <c r="G84" s="5"/>
      <c r="H84" s="5"/>
      <c r="I84" s="5"/>
    </row>
    <row r="85" spans="1:9" s="6" customFormat="1">
      <c r="A85" s="5"/>
      <c r="B85" s="5"/>
      <c r="C85" s="5"/>
      <c r="D85" s="5"/>
      <c r="E85" s="5"/>
      <c r="F85" s="5"/>
      <c r="G85" s="5"/>
      <c r="H85" s="5"/>
      <c r="I85" s="5"/>
    </row>
    <row r="86" spans="1:9" s="6" customFormat="1">
      <c r="A86" s="5"/>
      <c r="B86" s="5"/>
      <c r="C86" s="5"/>
      <c r="D86" s="5"/>
      <c r="E86" s="5"/>
      <c r="F86" s="5"/>
      <c r="G86" s="5"/>
      <c r="H86" s="5"/>
      <c r="I86" s="5"/>
    </row>
    <row r="87" spans="1:9" s="6" customFormat="1">
      <c r="A87" s="5"/>
      <c r="B87" s="5"/>
      <c r="C87" s="5"/>
      <c r="D87" s="5"/>
      <c r="E87" s="5"/>
      <c r="F87" s="5"/>
      <c r="G87" s="5"/>
      <c r="H87" s="5"/>
      <c r="I87" s="5"/>
    </row>
    <row r="88" spans="1:9" s="6" customFormat="1">
      <c r="A88" s="5"/>
      <c r="B88" s="5"/>
      <c r="C88" s="5"/>
      <c r="D88" s="5"/>
      <c r="E88" s="5"/>
      <c r="F88" s="5"/>
      <c r="G88" s="5"/>
      <c r="H88" s="5"/>
      <c r="I88" s="5"/>
    </row>
    <row r="89" spans="1:9" s="6" customFormat="1">
      <c r="A89" s="5"/>
      <c r="B89" s="5"/>
      <c r="C89" s="5"/>
      <c r="D89" s="5"/>
      <c r="E89" s="5"/>
      <c r="F89" s="5"/>
      <c r="G89" s="5"/>
      <c r="H89" s="5"/>
      <c r="I89" s="5"/>
    </row>
    <row r="90" spans="1:9" s="6" customFormat="1">
      <c r="A90" s="5"/>
      <c r="B90" s="5"/>
      <c r="C90" s="5"/>
      <c r="D90" s="5"/>
      <c r="E90" s="5"/>
      <c r="F90" s="5"/>
      <c r="G90" s="5"/>
      <c r="H90" s="5"/>
      <c r="I90" s="5"/>
    </row>
    <row r="91" spans="1:9" s="6" customFormat="1">
      <c r="A91" s="5"/>
      <c r="B91" s="5"/>
      <c r="C91" s="5"/>
      <c r="D91" s="5"/>
      <c r="E91" s="5"/>
      <c r="F91" s="5"/>
      <c r="G91" s="5"/>
      <c r="H91" s="5"/>
      <c r="I91" s="5"/>
    </row>
    <row r="92" spans="1:9" s="6" customFormat="1">
      <c r="A92" s="5"/>
      <c r="B92" s="5"/>
      <c r="C92" s="5"/>
      <c r="D92" s="5"/>
      <c r="E92" s="5"/>
      <c r="F92" s="5"/>
      <c r="G92" s="5"/>
      <c r="H92" s="5"/>
      <c r="I92" s="5"/>
    </row>
    <row r="93" spans="1:9" s="6" customFormat="1">
      <c r="A93" s="5"/>
      <c r="B93" s="5"/>
      <c r="C93" s="5"/>
      <c r="D93" s="5"/>
      <c r="E93" s="5"/>
      <c r="F93" s="5"/>
      <c r="G93" s="5"/>
      <c r="H93" s="5"/>
      <c r="I93" s="5"/>
    </row>
    <row r="94" spans="1:9" s="6" customFormat="1">
      <c r="A94" s="5"/>
      <c r="B94" s="5"/>
      <c r="C94" s="5"/>
      <c r="D94" s="5"/>
      <c r="E94" s="5"/>
      <c r="F94" s="5"/>
      <c r="G94" s="5"/>
      <c r="H94" s="5"/>
      <c r="I94" s="5"/>
    </row>
    <row r="95" spans="1:9" s="6" customFormat="1">
      <c r="A95" s="5"/>
      <c r="B95" s="5"/>
      <c r="C95" s="5"/>
      <c r="D95" s="5"/>
      <c r="E95" s="5"/>
      <c r="F95" s="5"/>
      <c r="G95" s="5"/>
      <c r="H95" s="5"/>
      <c r="I95" s="5"/>
    </row>
    <row r="96" spans="1:9" s="6" customFormat="1">
      <c r="A96" s="5"/>
      <c r="B96" s="5"/>
      <c r="C96" s="5"/>
      <c r="D96" s="5"/>
      <c r="E96" s="5"/>
      <c r="F96" s="5"/>
      <c r="G96" s="5"/>
      <c r="H96" s="5"/>
      <c r="I96" s="5"/>
    </row>
    <row r="97" spans="1:9" s="6" customFormat="1">
      <c r="A97" s="5"/>
      <c r="B97" s="5"/>
      <c r="C97" s="5"/>
      <c r="D97" s="5"/>
      <c r="E97" s="5"/>
      <c r="F97" s="5"/>
      <c r="G97" s="5"/>
      <c r="H97" s="5"/>
      <c r="I97" s="5"/>
    </row>
    <row r="98" spans="1:9" s="6" customFormat="1">
      <c r="A98" s="5"/>
      <c r="B98" s="5"/>
      <c r="C98" s="5"/>
      <c r="D98" s="5"/>
      <c r="E98" s="5"/>
      <c r="F98" s="5"/>
      <c r="G98" s="5"/>
      <c r="H98" s="5"/>
      <c r="I98" s="5"/>
    </row>
    <row r="99" spans="1:9" s="6" customFormat="1">
      <c r="A99" s="5"/>
      <c r="B99" s="5"/>
      <c r="C99" s="5"/>
      <c r="D99" s="5"/>
      <c r="E99" s="5"/>
      <c r="F99" s="5"/>
      <c r="G99" s="5"/>
      <c r="H99" s="5"/>
      <c r="I99" s="5"/>
    </row>
    <row r="100" spans="1:9" s="6" customFormat="1">
      <c r="A100" s="5"/>
      <c r="B100" s="5"/>
      <c r="C100" s="5"/>
      <c r="D100" s="5"/>
      <c r="E100" s="5"/>
      <c r="F100" s="5"/>
      <c r="G100" s="5"/>
      <c r="H100" s="5"/>
      <c r="I100" s="5"/>
    </row>
    <row r="101" spans="1:9" s="6" customFormat="1">
      <c r="A101" s="5"/>
      <c r="B101" s="5"/>
      <c r="C101" s="5"/>
      <c r="D101" s="5"/>
      <c r="E101" s="5"/>
      <c r="F101" s="5"/>
      <c r="G101" s="5"/>
      <c r="H101" s="5"/>
      <c r="I101" s="5"/>
    </row>
    <row r="102" spans="1:9" s="6" customFormat="1">
      <c r="A102" s="5"/>
      <c r="B102" s="5"/>
      <c r="C102" s="5"/>
      <c r="D102" s="5"/>
      <c r="E102" s="5"/>
      <c r="F102" s="5"/>
      <c r="G102" s="5"/>
      <c r="H102" s="5"/>
      <c r="I102" s="5"/>
    </row>
    <row r="103" spans="1:9" s="6" customFormat="1">
      <c r="A103" s="5"/>
      <c r="B103" s="5"/>
      <c r="C103" s="5"/>
      <c r="D103" s="5"/>
      <c r="E103" s="5"/>
      <c r="F103" s="5"/>
      <c r="G103" s="5"/>
      <c r="H103" s="5"/>
      <c r="I103" s="5"/>
    </row>
    <row r="104" spans="1:9" s="6" customFormat="1">
      <c r="A104" s="5"/>
      <c r="B104" s="5"/>
      <c r="C104" s="5"/>
      <c r="D104" s="5"/>
      <c r="E104" s="5"/>
      <c r="F104" s="5"/>
      <c r="G104" s="5"/>
      <c r="H104" s="5"/>
      <c r="I104" s="5"/>
    </row>
    <row r="105" spans="1:9" s="6" customFormat="1">
      <c r="A105" s="5"/>
      <c r="B105" s="5"/>
      <c r="C105" s="5"/>
      <c r="D105" s="5"/>
      <c r="E105" s="5"/>
      <c r="F105" s="5"/>
      <c r="G105" s="5"/>
      <c r="H105" s="5"/>
      <c r="I105" s="5"/>
    </row>
    <row r="106" spans="1:9" s="6" customFormat="1">
      <c r="A106" s="5"/>
      <c r="B106" s="5"/>
      <c r="C106" s="5"/>
      <c r="D106" s="5"/>
      <c r="E106" s="5"/>
      <c r="F106" s="5"/>
      <c r="G106" s="5"/>
      <c r="H106" s="5"/>
      <c r="I106" s="5"/>
    </row>
    <row r="107" spans="1:9" s="6" customFormat="1">
      <c r="A107" s="5"/>
      <c r="B107" s="5"/>
      <c r="C107" s="5"/>
      <c r="D107" s="5"/>
      <c r="E107" s="5"/>
      <c r="F107" s="5"/>
      <c r="G107" s="5"/>
      <c r="H107" s="5"/>
      <c r="I107" s="5"/>
    </row>
    <row r="108" spans="1:9" s="6" customFormat="1">
      <c r="A108" s="5"/>
      <c r="B108" s="5"/>
      <c r="C108" s="5"/>
      <c r="D108" s="5"/>
      <c r="E108" s="5"/>
      <c r="F108" s="5"/>
      <c r="G108" s="5"/>
      <c r="H108" s="5"/>
      <c r="I108" s="5"/>
    </row>
    <row r="109" spans="1:9" s="6" customFormat="1">
      <c r="A109" s="5"/>
      <c r="B109" s="5"/>
      <c r="C109" s="5"/>
      <c r="D109" s="5"/>
      <c r="E109" s="5"/>
      <c r="F109" s="5"/>
      <c r="G109" s="5"/>
      <c r="H109" s="5"/>
      <c r="I109" s="5"/>
    </row>
    <row r="110" spans="1:9" s="6" customFormat="1">
      <c r="A110" s="5"/>
      <c r="B110" s="5"/>
      <c r="C110" s="5"/>
      <c r="D110" s="5"/>
      <c r="E110" s="5"/>
      <c r="F110" s="5"/>
      <c r="G110" s="5"/>
      <c r="H110" s="5"/>
      <c r="I110" s="5"/>
    </row>
    <row r="111" spans="1:9" s="6" customFormat="1">
      <c r="A111" s="5"/>
      <c r="B111" s="5"/>
      <c r="C111" s="5"/>
      <c r="D111" s="5"/>
      <c r="E111" s="5"/>
      <c r="F111" s="5"/>
      <c r="G111" s="5"/>
      <c r="H111" s="5"/>
      <c r="I111" s="5"/>
    </row>
    <row r="112" spans="1:9" s="6" customFormat="1">
      <c r="A112" s="5"/>
      <c r="B112" s="5"/>
      <c r="C112" s="5"/>
      <c r="D112" s="5"/>
      <c r="E112" s="5"/>
      <c r="F112" s="5"/>
      <c r="G112" s="5"/>
      <c r="H112" s="5"/>
      <c r="I112" s="5"/>
    </row>
    <row r="113" spans="1:9" s="6" customFormat="1">
      <c r="A113" s="5"/>
      <c r="B113" s="5"/>
      <c r="C113" s="5"/>
      <c r="D113" s="5"/>
      <c r="E113" s="5"/>
      <c r="F113" s="5"/>
      <c r="G113" s="5"/>
      <c r="H113" s="5"/>
      <c r="I113" s="5"/>
    </row>
  </sheetData>
  <mergeCells count="5">
    <mergeCell ref="A32:I32"/>
    <mergeCell ref="A35:I35"/>
    <mergeCell ref="A24:I24"/>
    <mergeCell ref="A14:I14"/>
    <mergeCell ref="A2:I2"/>
  </mergeCells>
  <pageMargins left="0.7" right="0.7" top="0.75" bottom="0.75" header="0.3" footer="0.3"/>
  <pageSetup paperSize="9" orientation="portrait"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531"/>
  <sheetViews>
    <sheetView tabSelected="1" view="pageBreakPreview" zoomScale="77" zoomScaleSheetLayoutView="77" workbookViewId="0">
      <pane ySplit="2" topLeftCell="A18" activePane="bottomLeft" state="frozen"/>
      <selection pane="bottomLeft" activeCell="G6" sqref="G6"/>
    </sheetView>
  </sheetViews>
  <sheetFormatPr defaultRowHeight="15"/>
  <cols>
    <col min="1" max="1" width="4" style="134" customWidth="1"/>
    <col min="2" max="2" width="19.85546875" style="134" customWidth="1"/>
    <col min="3" max="3" width="16.5703125" style="131" customWidth="1"/>
    <col min="4" max="4" width="19" style="132" customWidth="1"/>
    <col min="5" max="5" width="46.28515625" style="133" customWidth="1"/>
    <col min="6" max="6" width="15.42578125" style="270" customWidth="1"/>
    <col min="7" max="7" width="16.85546875" style="232" customWidth="1"/>
    <col min="8" max="8" width="16.5703125" style="233" customWidth="1"/>
    <col min="9" max="9" width="15.28515625" style="132" customWidth="1"/>
    <col min="10" max="10" width="17" style="302" customWidth="1"/>
    <col min="11" max="11" width="17" style="384" customWidth="1"/>
    <col min="12" max="12" width="10.140625" style="216" customWidth="1"/>
    <col min="13" max="16" width="12.140625" style="41" customWidth="1"/>
    <col min="17" max="17" width="12.140625" style="29" customWidth="1"/>
    <col min="18" max="18" width="12.140625" customWidth="1"/>
  </cols>
  <sheetData>
    <row r="1" spans="1:17" ht="19.5">
      <c r="A1" s="411" t="s">
        <v>653</v>
      </c>
      <c r="B1" s="412"/>
      <c r="C1" s="412"/>
      <c r="D1" s="412"/>
      <c r="E1" s="412"/>
      <c r="F1" s="412"/>
      <c r="G1" s="412"/>
      <c r="H1" s="412"/>
      <c r="I1" s="412"/>
      <c r="J1" s="412"/>
      <c r="K1" s="412"/>
      <c r="L1" s="412"/>
    </row>
    <row r="2" spans="1:17" s="348" customFormat="1" ht="60" customHeight="1">
      <c r="A2" s="342" t="s">
        <v>224</v>
      </c>
      <c r="B2" s="342" t="s">
        <v>214</v>
      </c>
      <c r="C2" s="342" t="s">
        <v>215</v>
      </c>
      <c r="D2" s="343" t="s">
        <v>818</v>
      </c>
      <c r="E2" s="343" t="s">
        <v>216</v>
      </c>
      <c r="F2" s="344" t="s">
        <v>217</v>
      </c>
      <c r="G2" s="345" t="s">
        <v>650</v>
      </c>
      <c r="H2" s="345" t="s">
        <v>789</v>
      </c>
      <c r="I2" s="343" t="s">
        <v>800</v>
      </c>
      <c r="J2" s="343" t="s">
        <v>799</v>
      </c>
      <c r="K2" s="351" t="s">
        <v>819</v>
      </c>
      <c r="L2" s="343" t="s">
        <v>369</v>
      </c>
      <c r="M2" s="346"/>
      <c r="N2" s="346"/>
      <c r="O2" s="346"/>
      <c r="P2" s="346"/>
      <c r="Q2" s="347"/>
    </row>
    <row r="3" spans="1:17" ht="19.5" customHeight="1">
      <c r="A3" s="452" t="s">
        <v>572</v>
      </c>
      <c r="B3" s="453"/>
      <c r="C3" s="453"/>
      <c r="D3" s="453"/>
      <c r="E3" s="453"/>
      <c r="F3" s="453"/>
      <c r="G3" s="453"/>
      <c r="H3" s="453"/>
      <c r="I3" s="453"/>
      <c r="J3" s="453"/>
      <c r="K3" s="453"/>
      <c r="L3" s="453"/>
    </row>
    <row r="4" spans="1:17" ht="19.5" customHeight="1">
      <c r="A4" s="73" t="s">
        <v>225</v>
      </c>
      <c r="B4" s="436" t="s">
        <v>0</v>
      </c>
      <c r="C4" s="437"/>
      <c r="D4" s="437"/>
      <c r="E4" s="437"/>
      <c r="F4" s="437"/>
      <c r="G4" s="437"/>
      <c r="H4" s="437"/>
      <c r="I4" s="437"/>
      <c r="J4" s="437"/>
      <c r="K4" s="437"/>
      <c r="L4" s="438"/>
    </row>
    <row r="5" spans="1:17" s="79" customFormat="1" ht="89.25" customHeight="1">
      <c r="A5" s="65">
        <v>1</v>
      </c>
      <c r="B5" s="81"/>
      <c r="C5" s="67" t="s">
        <v>433</v>
      </c>
      <c r="D5" s="66" t="s">
        <v>348</v>
      </c>
      <c r="E5" s="107" t="s">
        <v>434</v>
      </c>
      <c r="F5" s="271"/>
      <c r="G5" s="234">
        <v>2670000</v>
      </c>
      <c r="H5" s="235">
        <f>ROUND(G5*1.3,-3)</f>
        <v>3471000</v>
      </c>
      <c r="I5" s="119">
        <f>ROUND(J5/1.3*1.03,-3)</f>
        <v>2750000</v>
      </c>
      <c r="J5" s="303">
        <f>H5</f>
        <v>3471000</v>
      </c>
      <c r="K5" s="352">
        <v>0.19</v>
      </c>
      <c r="L5" s="83"/>
      <c r="M5" s="349">
        <f>(J5-I5)/J5</f>
        <v>0.20772111783347738</v>
      </c>
      <c r="O5" s="349">
        <f>(J5-I5)/I5</f>
        <v>0.26218181818181818</v>
      </c>
      <c r="P5" s="350">
        <f>J5-J5*19%</f>
        <v>2811510</v>
      </c>
      <c r="Q5" s="349">
        <f>(P5-I5)/I5</f>
        <v>2.2367272727272729E-2</v>
      </c>
    </row>
    <row r="6" spans="1:17" s="79" customFormat="1" ht="89.25" customHeight="1">
      <c r="A6" s="65">
        <v>2</v>
      </c>
      <c r="B6" s="81"/>
      <c r="C6" s="67" t="s">
        <v>435</v>
      </c>
      <c r="D6" s="66" t="s">
        <v>349</v>
      </c>
      <c r="E6" s="107" t="s">
        <v>436</v>
      </c>
      <c r="F6" s="271"/>
      <c r="G6" s="234">
        <v>3830000</v>
      </c>
      <c r="H6" s="235">
        <f>ROUND(G6*1.3,-3)</f>
        <v>4979000</v>
      </c>
      <c r="I6" s="119">
        <f t="shared" ref="I6:I9" si="0">ROUND(J6/1.3*1.03,-3)</f>
        <v>3945000</v>
      </c>
      <c r="J6" s="303">
        <f>H6</f>
        <v>4979000</v>
      </c>
      <c r="K6" s="352">
        <v>0.19</v>
      </c>
      <c r="L6" s="83"/>
      <c r="M6" s="349">
        <f t="shared" ref="M6:M9" si="1">(J6-I6)/J6</f>
        <v>0.20767222333801968</v>
      </c>
      <c r="O6" s="349">
        <f>(J6-I6)/I6</f>
        <v>0.26210392902408114</v>
      </c>
      <c r="P6" s="350">
        <f t="shared" ref="P6:P9" si="2">J6-J6*19%</f>
        <v>4032990</v>
      </c>
      <c r="Q6" s="349">
        <f t="shared" ref="Q6:Q9" si="3">(P6-I6)/I6</f>
        <v>2.2304182509505704E-2</v>
      </c>
    </row>
    <row r="7" spans="1:17" s="80" customFormat="1" ht="89.25" customHeight="1">
      <c r="A7" s="65">
        <v>3</v>
      </c>
      <c r="B7" s="97"/>
      <c r="C7" s="67" t="s">
        <v>437</v>
      </c>
      <c r="D7" s="66" t="s">
        <v>350</v>
      </c>
      <c r="E7" s="107" t="s">
        <v>438</v>
      </c>
      <c r="F7" s="271"/>
      <c r="G7" s="234">
        <v>3940000</v>
      </c>
      <c r="H7" s="235">
        <f>ROUND(G7*1.3,-3)</f>
        <v>5122000</v>
      </c>
      <c r="I7" s="119">
        <f t="shared" si="0"/>
        <v>4058000</v>
      </c>
      <c r="J7" s="303">
        <f>H7</f>
        <v>5122000</v>
      </c>
      <c r="K7" s="352">
        <v>0.19</v>
      </c>
      <c r="L7" s="83"/>
      <c r="M7" s="349">
        <f t="shared" si="1"/>
        <v>0.20773135493947675</v>
      </c>
      <c r="O7" s="349">
        <f>(J7-I7)/I7</f>
        <v>0.26219812715623458</v>
      </c>
      <c r="P7" s="350">
        <f t="shared" si="2"/>
        <v>4148820</v>
      </c>
      <c r="Q7" s="349">
        <f t="shared" si="3"/>
        <v>2.2380482996550023E-2</v>
      </c>
    </row>
    <row r="8" spans="1:17" s="80" customFormat="1" ht="93.75" customHeight="1">
      <c r="A8" s="65">
        <v>4</v>
      </c>
      <c r="B8" s="81"/>
      <c r="C8" s="67" t="s">
        <v>439</v>
      </c>
      <c r="D8" s="91" t="s">
        <v>440</v>
      </c>
      <c r="E8" s="107" t="s">
        <v>441</v>
      </c>
      <c r="F8" s="271"/>
      <c r="G8" s="234">
        <v>5290000</v>
      </c>
      <c r="H8" s="235">
        <f>ROUND(G8*1.3,-3)</f>
        <v>6877000</v>
      </c>
      <c r="I8" s="119">
        <f t="shared" si="0"/>
        <v>5449000</v>
      </c>
      <c r="J8" s="303">
        <f>H8</f>
        <v>6877000</v>
      </c>
      <c r="K8" s="352">
        <v>0.19</v>
      </c>
      <c r="L8" s="83"/>
      <c r="M8" s="349">
        <f t="shared" si="1"/>
        <v>0.20764868401919442</v>
      </c>
      <c r="O8" s="349">
        <f>(J8-I8)/I8</f>
        <v>0.2620664342081116</v>
      </c>
      <c r="P8" s="350">
        <f t="shared" si="2"/>
        <v>5570370</v>
      </c>
      <c r="Q8" s="349">
        <f t="shared" si="3"/>
        <v>2.227381170857038E-2</v>
      </c>
    </row>
    <row r="9" spans="1:17" s="80" customFormat="1" ht="93.75" customHeight="1">
      <c r="A9" s="65">
        <v>5</v>
      </c>
      <c r="B9" s="81"/>
      <c r="C9" s="105" t="s">
        <v>442</v>
      </c>
      <c r="D9" s="64" t="s">
        <v>409</v>
      </c>
      <c r="E9" s="107" t="s">
        <v>443</v>
      </c>
      <c r="F9" s="271"/>
      <c r="G9" s="234">
        <v>6820000</v>
      </c>
      <c r="H9" s="235">
        <f>ROUND(G9*1.3,-3)</f>
        <v>8866000</v>
      </c>
      <c r="I9" s="119">
        <f t="shared" si="0"/>
        <v>7025000</v>
      </c>
      <c r="J9" s="303">
        <f>H9</f>
        <v>8866000</v>
      </c>
      <c r="K9" s="352">
        <v>0.19</v>
      </c>
      <c r="L9" s="83"/>
      <c r="M9" s="349">
        <f t="shared" si="1"/>
        <v>0.20764719151815925</v>
      </c>
      <c r="O9" s="349">
        <f>(J9-I9)/I9</f>
        <v>0.2620640569395018</v>
      </c>
      <c r="P9" s="350">
        <f t="shared" si="2"/>
        <v>7181460</v>
      </c>
      <c r="Q9" s="349">
        <f t="shared" si="3"/>
        <v>2.227188612099644E-2</v>
      </c>
    </row>
    <row r="10" spans="1:17" s="12" customFormat="1" ht="27.75" customHeight="1">
      <c r="A10" s="145"/>
      <c r="B10" s="468" t="s">
        <v>651</v>
      </c>
      <c r="C10" s="468"/>
      <c r="D10" s="468"/>
      <c r="E10" s="468"/>
      <c r="F10" s="468"/>
      <c r="G10" s="468"/>
      <c r="H10" s="468"/>
      <c r="I10" s="468"/>
      <c r="J10" s="468"/>
      <c r="K10" s="468"/>
      <c r="L10" s="468"/>
      <c r="M10" s="42"/>
      <c r="N10" s="72"/>
      <c r="O10" s="349"/>
      <c r="P10" s="44"/>
      <c r="Q10" s="31"/>
    </row>
    <row r="11" spans="1:17" s="82" customFormat="1" ht="30" customHeight="1">
      <c r="A11" s="108" t="s">
        <v>444</v>
      </c>
      <c r="B11" s="461" t="s">
        <v>370</v>
      </c>
      <c r="C11" s="462"/>
      <c r="D11" s="462"/>
      <c r="E11" s="462"/>
      <c r="F11" s="462"/>
      <c r="G11" s="462"/>
      <c r="H11" s="462"/>
      <c r="I11" s="462"/>
      <c r="J11" s="462"/>
      <c r="K11" s="462"/>
      <c r="L11" s="463"/>
      <c r="O11" s="349"/>
    </row>
    <row r="12" spans="1:17" s="80" customFormat="1" ht="78" customHeight="1">
      <c r="A12" s="78">
        <v>1</v>
      </c>
      <c r="B12" s="109"/>
      <c r="C12" s="105" t="s">
        <v>445</v>
      </c>
      <c r="D12" s="91" t="s">
        <v>351</v>
      </c>
      <c r="E12" s="107" t="s">
        <v>635</v>
      </c>
      <c r="F12" s="271"/>
      <c r="G12" s="234">
        <v>3040000</v>
      </c>
      <c r="H12" s="235">
        <f>ROUND(G12*1.3,-3)</f>
        <v>3952000</v>
      </c>
      <c r="I12" s="119">
        <f>ROUND(J12/1.3*1.03,-3)</f>
        <v>3131000</v>
      </c>
      <c r="J12" s="303">
        <f>H12</f>
        <v>3952000</v>
      </c>
      <c r="K12" s="352">
        <v>0.19</v>
      </c>
      <c r="L12" s="83"/>
      <c r="M12" s="349">
        <f t="shared" ref="M12:M14" si="4">(J12-I12)/J12</f>
        <v>0.20774291497975708</v>
      </c>
      <c r="O12" s="349">
        <f>(J12-I12)/I12</f>
        <v>0.26221654423506868</v>
      </c>
    </row>
    <row r="13" spans="1:17" s="80" customFormat="1" ht="100.15" customHeight="1">
      <c r="A13" s="78">
        <v>2</v>
      </c>
      <c r="B13" s="109"/>
      <c r="C13" s="105" t="s">
        <v>446</v>
      </c>
      <c r="D13" s="91" t="s">
        <v>351</v>
      </c>
      <c r="E13" s="107" t="s">
        <v>636</v>
      </c>
      <c r="F13" s="271"/>
      <c r="G13" s="234">
        <v>3060000</v>
      </c>
      <c r="H13" s="235">
        <f>ROUND(G13*1.3,-3)</f>
        <v>3978000</v>
      </c>
      <c r="I13" s="119">
        <f t="shared" ref="I13:I14" si="5">ROUND(J13/1.3*1.03,-3)</f>
        <v>3152000</v>
      </c>
      <c r="J13" s="303">
        <f>H13</f>
        <v>3978000</v>
      </c>
      <c r="K13" s="352">
        <v>0.19</v>
      </c>
      <c r="L13" s="83"/>
      <c r="M13" s="349">
        <f t="shared" si="4"/>
        <v>0.20764203117144295</v>
      </c>
      <c r="O13" s="349">
        <f>(J13-I13)/I13</f>
        <v>0.2620558375634518</v>
      </c>
    </row>
    <row r="14" spans="1:17" s="80" customFormat="1" ht="91.5" customHeight="1">
      <c r="A14" s="78">
        <v>3</v>
      </c>
      <c r="B14" s="109"/>
      <c r="C14" s="105" t="s">
        <v>447</v>
      </c>
      <c r="D14" s="91" t="s">
        <v>351</v>
      </c>
      <c r="E14" s="107" t="s">
        <v>637</v>
      </c>
      <c r="F14" s="271"/>
      <c r="G14" s="234">
        <v>2840000</v>
      </c>
      <c r="H14" s="235">
        <f>ROUND(G14*1.3,-3)</f>
        <v>3692000</v>
      </c>
      <c r="I14" s="119">
        <f t="shared" si="5"/>
        <v>2925000</v>
      </c>
      <c r="J14" s="303">
        <f>H14</f>
        <v>3692000</v>
      </c>
      <c r="K14" s="352">
        <v>0.19</v>
      </c>
      <c r="L14" s="83"/>
      <c r="M14" s="349">
        <f t="shared" si="4"/>
        <v>0.20774647887323944</v>
      </c>
      <c r="O14" s="349">
        <f>(J14-I14)/I14</f>
        <v>0.26222222222222225</v>
      </c>
    </row>
    <row r="15" spans="1:17" s="12" customFormat="1" ht="23.25" customHeight="1">
      <c r="A15" s="145"/>
      <c r="B15" s="468" t="s">
        <v>652</v>
      </c>
      <c r="C15" s="468"/>
      <c r="D15" s="468"/>
      <c r="E15" s="468"/>
      <c r="F15" s="468"/>
      <c r="G15" s="468"/>
      <c r="H15" s="468"/>
      <c r="I15" s="468"/>
      <c r="J15" s="468"/>
      <c r="K15" s="468"/>
      <c r="L15" s="468"/>
      <c r="M15" s="42"/>
      <c r="N15" s="72"/>
      <c r="O15" s="349"/>
      <c r="P15" s="44"/>
      <c r="Q15" s="31"/>
    </row>
    <row r="16" spans="1:17" s="82" customFormat="1" ht="30" customHeight="1">
      <c r="A16" s="108" t="s">
        <v>448</v>
      </c>
      <c r="B16" s="461" t="s">
        <v>500</v>
      </c>
      <c r="C16" s="462"/>
      <c r="D16" s="462"/>
      <c r="E16" s="462"/>
      <c r="F16" s="462"/>
      <c r="G16" s="462"/>
      <c r="H16" s="462"/>
      <c r="I16" s="462"/>
      <c r="J16" s="462"/>
      <c r="K16" s="462"/>
      <c r="L16" s="463"/>
      <c r="O16" s="349"/>
    </row>
    <row r="17" spans="1:17" s="80" customFormat="1" ht="75" customHeight="1">
      <c r="A17" s="78">
        <v>1</v>
      </c>
      <c r="B17" s="110"/>
      <c r="C17" s="67" t="s">
        <v>634</v>
      </c>
      <c r="D17" s="91" t="s">
        <v>351</v>
      </c>
      <c r="E17" s="107" t="s">
        <v>638</v>
      </c>
      <c r="F17" s="271"/>
      <c r="G17" s="234">
        <v>2810000</v>
      </c>
      <c r="H17" s="235">
        <f>ROUND(G17*1.3,-3)</f>
        <v>3653000</v>
      </c>
      <c r="I17" s="119">
        <f t="shared" ref="I17:I19" si="6">ROUND(J17/1.3*1.03,-3)</f>
        <v>2894000</v>
      </c>
      <c r="J17" s="303">
        <f>H17</f>
        <v>3653000</v>
      </c>
      <c r="K17" s="352">
        <v>0.19</v>
      </c>
      <c r="L17" s="83"/>
      <c r="O17" s="349">
        <f>(J17-I17)/I17</f>
        <v>0.26226675881133377</v>
      </c>
    </row>
    <row r="18" spans="1:17" s="80" customFormat="1" ht="75" customHeight="1">
      <c r="A18" s="78">
        <v>2</v>
      </c>
      <c r="B18" s="97"/>
      <c r="C18" s="105" t="s">
        <v>449</v>
      </c>
      <c r="D18" s="64" t="s">
        <v>450</v>
      </c>
      <c r="E18" s="107" t="s">
        <v>639</v>
      </c>
      <c r="F18" s="271"/>
      <c r="G18" s="234">
        <v>2810000</v>
      </c>
      <c r="H18" s="235">
        <f>ROUND(G18*1.3,-3)</f>
        <v>3653000</v>
      </c>
      <c r="I18" s="119">
        <f t="shared" si="6"/>
        <v>2894000</v>
      </c>
      <c r="J18" s="303">
        <f>H18</f>
        <v>3653000</v>
      </c>
      <c r="K18" s="352">
        <v>0.19</v>
      </c>
      <c r="L18" s="83"/>
    </row>
    <row r="19" spans="1:17" s="80" customFormat="1" ht="75" customHeight="1">
      <c r="A19" s="78">
        <v>3</v>
      </c>
      <c r="B19" s="97"/>
      <c r="C19" s="105" t="s">
        <v>451</v>
      </c>
      <c r="D19" s="64" t="s">
        <v>450</v>
      </c>
      <c r="E19" s="107" t="s">
        <v>640</v>
      </c>
      <c r="F19" s="271"/>
      <c r="G19" s="234">
        <v>2140000</v>
      </c>
      <c r="H19" s="235">
        <f>ROUND(G19*1.3,-3)</f>
        <v>2782000</v>
      </c>
      <c r="I19" s="119">
        <f t="shared" si="6"/>
        <v>2204000</v>
      </c>
      <c r="J19" s="303">
        <f>H19</f>
        <v>2782000</v>
      </c>
      <c r="K19" s="352">
        <v>0.19</v>
      </c>
      <c r="L19" s="83"/>
    </row>
    <row r="20" spans="1:17" s="12" customFormat="1" ht="24" customHeight="1">
      <c r="A20" s="78"/>
      <c r="B20" s="469" t="s">
        <v>652</v>
      </c>
      <c r="C20" s="468"/>
      <c r="D20" s="468"/>
      <c r="E20" s="468"/>
      <c r="F20" s="468"/>
      <c r="G20" s="468"/>
      <c r="H20" s="468"/>
      <c r="I20" s="468"/>
      <c r="J20" s="468"/>
      <c r="K20" s="468"/>
      <c r="L20" s="470"/>
      <c r="M20" s="42"/>
      <c r="N20" s="72"/>
      <c r="O20" s="43"/>
      <c r="P20" s="44"/>
      <c r="Q20" s="31"/>
    </row>
    <row r="21" spans="1:17" s="79" customFormat="1" ht="23.25" customHeight="1">
      <c r="A21" s="73"/>
      <c r="B21" s="436" t="s">
        <v>507</v>
      </c>
      <c r="C21" s="437"/>
      <c r="D21" s="437"/>
      <c r="E21" s="437"/>
      <c r="F21" s="437"/>
      <c r="G21" s="437"/>
      <c r="H21" s="437"/>
      <c r="I21" s="437"/>
      <c r="J21" s="437"/>
      <c r="K21" s="437"/>
      <c r="L21" s="438"/>
    </row>
    <row r="22" spans="1:17" s="80" customFormat="1" ht="62.25" customHeight="1">
      <c r="A22" s="78">
        <v>1</v>
      </c>
      <c r="B22" s="111"/>
      <c r="C22" s="105" t="s">
        <v>501</v>
      </c>
      <c r="D22" s="91" t="s">
        <v>503</v>
      </c>
      <c r="E22" s="112" t="s">
        <v>505</v>
      </c>
      <c r="F22" s="271"/>
      <c r="G22" s="234">
        <v>1500000</v>
      </c>
      <c r="H22" s="235">
        <f>ROUND(G22*1.3,-3)</f>
        <v>1950000</v>
      </c>
      <c r="I22" s="119">
        <f t="shared" ref="I22:I23" si="7">ROUND(J22/1.3*1.03,-3)</f>
        <v>1545000</v>
      </c>
      <c r="J22" s="303">
        <f>H22</f>
        <v>1950000</v>
      </c>
      <c r="K22" s="352">
        <v>0.19</v>
      </c>
      <c r="L22" s="113"/>
    </row>
    <row r="23" spans="1:17" s="80" customFormat="1" ht="62.25" customHeight="1">
      <c r="A23" s="78">
        <v>2</v>
      </c>
      <c r="B23" s="111"/>
      <c r="C23" s="105" t="s">
        <v>502</v>
      </c>
      <c r="D23" s="91" t="s">
        <v>504</v>
      </c>
      <c r="E23" s="112" t="s">
        <v>506</v>
      </c>
      <c r="F23" s="271"/>
      <c r="G23" s="234">
        <v>830000</v>
      </c>
      <c r="H23" s="235">
        <f>ROUND(G23*1.3,-3)</f>
        <v>1079000</v>
      </c>
      <c r="I23" s="119">
        <f t="shared" si="7"/>
        <v>855000</v>
      </c>
      <c r="J23" s="303">
        <f>H23</f>
        <v>1079000</v>
      </c>
      <c r="K23" s="352">
        <v>0.19</v>
      </c>
      <c r="L23" s="113"/>
    </row>
    <row r="24" spans="1:17" s="12" customFormat="1" ht="24" customHeight="1">
      <c r="A24" s="145"/>
      <c r="B24" s="468" t="s">
        <v>652</v>
      </c>
      <c r="C24" s="468"/>
      <c r="D24" s="468"/>
      <c r="E24" s="468"/>
      <c r="F24" s="468"/>
      <c r="G24" s="468"/>
      <c r="H24" s="468"/>
      <c r="I24" s="468"/>
      <c r="J24" s="468"/>
      <c r="K24" s="468"/>
      <c r="L24" s="468"/>
      <c r="M24" s="42"/>
      <c r="N24" s="72"/>
      <c r="O24" s="43"/>
      <c r="P24" s="44"/>
      <c r="Q24" s="31"/>
    </row>
    <row r="25" spans="1:17" s="82" customFormat="1" ht="24.75" customHeight="1">
      <c r="A25" s="108" t="s">
        <v>452</v>
      </c>
      <c r="B25" s="461" t="s">
        <v>371</v>
      </c>
      <c r="C25" s="462"/>
      <c r="D25" s="462"/>
      <c r="E25" s="462"/>
      <c r="F25" s="462"/>
      <c r="G25" s="462"/>
      <c r="H25" s="462"/>
      <c r="I25" s="462"/>
      <c r="J25" s="462"/>
      <c r="K25" s="462"/>
      <c r="L25" s="463"/>
    </row>
    <row r="26" spans="1:17" s="80" customFormat="1" ht="58.9" customHeight="1">
      <c r="A26" s="78">
        <v>1</v>
      </c>
      <c r="B26" s="109"/>
      <c r="C26" s="105" t="s">
        <v>455</v>
      </c>
      <c r="D26" s="64" t="s">
        <v>456</v>
      </c>
      <c r="E26" s="107" t="s">
        <v>641</v>
      </c>
      <c r="F26" s="271"/>
      <c r="G26" s="234">
        <v>1400000</v>
      </c>
      <c r="H26" s="235">
        <f>ROUND(G26*1.3,-3)</f>
        <v>1820000</v>
      </c>
      <c r="I26" s="119">
        <f t="shared" ref="I26:I27" si="8">ROUND(J26/1.3*1.03,-3)</f>
        <v>1442000</v>
      </c>
      <c r="J26" s="303">
        <f>H26</f>
        <v>1820000</v>
      </c>
      <c r="K26" s="352">
        <v>0.19</v>
      </c>
      <c r="L26" s="83"/>
    </row>
    <row r="27" spans="1:17" s="80" customFormat="1" ht="72" customHeight="1">
      <c r="A27" s="78">
        <v>2</v>
      </c>
      <c r="B27" s="109"/>
      <c r="C27" s="105" t="s">
        <v>453</v>
      </c>
      <c r="D27" s="64" t="s">
        <v>454</v>
      </c>
      <c r="E27" s="114" t="s">
        <v>642</v>
      </c>
      <c r="F27" s="271"/>
      <c r="G27" s="234">
        <v>2540000</v>
      </c>
      <c r="H27" s="235">
        <f>ROUND(G27*1.3,-3)</f>
        <v>3302000</v>
      </c>
      <c r="I27" s="119">
        <f t="shared" si="8"/>
        <v>2616000</v>
      </c>
      <c r="J27" s="303">
        <f>H27</f>
        <v>3302000</v>
      </c>
      <c r="K27" s="352">
        <v>0.19</v>
      </c>
      <c r="L27" s="83"/>
    </row>
    <row r="28" spans="1:17" s="12" customFormat="1" ht="22.5" customHeight="1">
      <c r="A28" s="145"/>
      <c r="B28" s="468" t="s">
        <v>654</v>
      </c>
      <c r="C28" s="468"/>
      <c r="D28" s="468"/>
      <c r="E28" s="468"/>
      <c r="F28" s="468"/>
      <c r="G28" s="468"/>
      <c r="H28" s="468"/>
      <c r="I28" s="468"/>
      <c r="J28" s="468"/>
      <c r="K28" s="468"/>
      <c r="L28" s="468"/>
      <c r="M28" s="42"/>
      <c r="N28" s="72"/>
      <c r="O28" s="43"/>
      <c r="P28" s="44"/>
      <c r="Q28" s="31"/>
    </row>
    <row r="29" spans="1:17" s="82" customFormat="1" ht="24.75" customHeight="1">
      <c r="A29" s="108" t="s">
        <v>457</v>
      </c>
      <c r="B29" s="461" t="s">
        <v>508</v>
      </c>
      <c r="C29" s="462"/>
      <c r="D29" s="462"/>
      <c r="E29" s="462"/>
      <c r="F29" s="462"/>
      <c r="G29" s="462"/>
      <c r="H29" s="462"/>
      <c r="I29" s="462"/>
      <c r="J29" s="462"/>
      <c r="K29" s="462"/>
      <c r="L29" s="463"/>
    </row>
    <row r="30" spans="1:17" s="80" customFormat="1" ht="46.5" customHeight="1">
      <c r="A30" s="78">
        <v>1</v>
      </c>
      <c r="B30" s="393"/>
      <c r="C30" s="105" t="s">
        <v>19</v>
      </c>
      <c r="D30" s="64" t="s">
        <v>459</v>
      </c>
      <c r="E30" s="465" t="s">
        <v>458</v>
      </c>
      <c r="F30" s="271"/>
      <c r="G30" s="234">
        <v>2710000</v>
      </c>
      <c r="H30" s="235">
        <f>ROUND(G30*1.3,-3)</f>
        <v>3523000</v>
      </c>
      <c r="I30" s="119">
        <f t="shared" ref="I30:I40" si="9">ROUND(J30/1.3*1.03,-3)</f>
        <v>2791000</v>
      </c>
      <c r="J30" s="303">
        <f t="shared" ref="J30:J40" si="10">H30</f>
        <v>3523000</v>
      </c>
      <c r="K30" s="352">
        <v>0.19</v>
      </c>
      <c r="L30" s="83"/>
    </row>
    <row r="31" spans="1:17" s="80" customFormat="1" ht="47.25" customHeight="1">
      <c r="A31" s="78">
        <v>2</v>
      </c>
      <c r="B31" s="394"/>
      <c r="C31" s="105" t="s">
        <v>583</v>
      </c>
      <c r="D31" s="64" t="s">
        <v>353</v>
      </c>
      <c r="E31" s="466"/>
      <c r="F31" s="271"/>
      <c r="G31" s="234">
        <v>3330000</v>
      </c>
      <c r="H31" s="235">
        <f t="shared" ref="H31:H40" si="11">ROUND(G31*1.3,-3)</f>
        <v>4329000</v>
      </c>
      <c r="I31" s="119">
        <f t="shared" si="9"/>
        <v>3430000</v>
      </c>
      <c r="J31" s="303">
        <f t="shared" si="10"/>
        <v>4329000</v>
      </c>
      <c r="K31" s="352">
        <v>0.19</v>
      </c>
      <c r="L31" s="83"/>
    </row>
    <row r="32" spans="1:17" s="80" customFormat="1" ht="45" customHeight="1">
      <c r="A32" s="78">
        <v>3</v>
      </c>
      <c r="B32" s="394"/>
      <c r="C32" s="105" t="s">
        <v>460</v>
      </c>
      <c r="D32" s="64" t="s">
        <v>352</v>
      </c>
      <c r="E32" s="465" t="s">
        <v>461</v>
      </c>
      <c r="F32" s="271"/>
      <c r="G32" s="234">
        <v>2600000</v>
      </c>
      <c r="H32" s="235">
        <f>ROUND(G32*1.3,-3)</f>
        <v>3380000</v>
      </c>
      <c r="I32" s="119">
        <f t="shared" si="9"/>
        <v>2678000</v>
      </c>
      <c r="J32" s="303">
        <f t="shared" si="10"/>
        <v>3380000</v>
      </c>
      <c r="K32" s="352">
        <v>0.19</v>
      </c>
      <c r="L32" s="83"/>
    </row>
    <row r="33" spans="1:17" s="80" customFormat="1" ht="45" customHeight="1">
      <c r="A33" s="78">
        <v>4</v>
      </c>
      <c r="B33" s="395"/>
      <c r="C33" s="105" t="s">
        <v>462</v>
      </c>
      <c r="D33" s="64" t="s">
        <v>353</v>
      </c>
      <c r="E33" s="466"/>
      <c r="F33" s="271"/>
      <c r="G33" s="234">
        <v>3100000</v>
      </c>
      <c r="H33" s="235">
        <f t="shared" si="11"/>
        <v>4030000</v>
      </c>
      <c r="I33" s="119">
        <f t="shared" si="9"/>
        <v>3193000</v>
      </c>
      <c r="J33" s="303">
        <f t="shared" si="10"/>
        <v>4030000</v>
      </c>
      <c r="K33" s="352">
        <v>0.19</v>
      </c>
      <c r="L33" s="83"/>
    </row>
    <row r="34" spans="1:17" s="80" customFormat="1" ht="87.75" customHeight="1">
      <c r="A34" s="78">
        <v>5</v>
      </c>
      <c r="B34" s="109"/>
      <c r="C34" s="115" t="s">
        <v>463</v>
      </c>
      <c r="D34" s="64" t="s">
        <v>464</v>
      </c>
      <c r="E34" s="114" t="s">
        <v>465</v>
      </c>
      <c r="F34" s="271"/>
      <c r="G34" s="234">
        <v>9750000</v>
      </c>
      <c r="H34" s="235">
        <f t="shared" si="11"/>
        <v>12675000</v>
      </c>
      <c r="I34" s="119">
        <f t="shared" si="9"/>
        <v>10043000</v>
      </c>
      <c r="J34" s="303">
        <f t="shared" si="10"/>
        <v>12675000</v>
      </c>
      <c r="K34" s="352">
        <v>0.19</v>
      </c>
      <c r="L34" s="83" t="s">
        <v>375</v>
      </c>
    </row>
    <row r="35" spans="1:17" s="80" customFormat="1" ht="85.15" customHeight="1">
      <c r="A35" s="78">
        <v>6</v>
      </c>
      <c r="B35" s="109"/>
      <c r="C35" s="115" t="s">
        <v>466</v>
      </c>
      <c r="D35" s="64" t="s">
        <v>467</v>
      </c>
      <c r="E35" s="114" t="s">
        <v>643</v>
      </c>
      <c r="F35" s="271"/>
      <c r="G35" s="234">
        <v>5150000</v>
      </c>
      <c r="H35" s="235">
        <f t="shared" si="11"/>
        <v>6695000</v>
      </c>
      <c r="I35" s="119">
        <f t="shared" si="9"/>
        <v>5305000</v>
      </c>
      <c r="J35" s="303">
        <f t="shared" si="10"/>
        <v>6695000</v>
      </c>
      <c r="K35" s="352">
        <v>0.19</v>
      </c>
      <c r="L35" s="83" t="s">
        <v>375</v>
      </c>
    </row>
    <row r="36" spans="1:17" s="80" customFormat="1" ht="83.25" customHeight="1">
      <c r="A36" s="78">
        <v>7</v>
      </c>
      <c r="B36" s="109"/>
      <c r="C36" s="115" t="s">
        <v>468</v>
      </c>
      <c r="D36" s="64" t="s">
        <v>467</v>
      </c>
      <c r="E36" s="114" t="s">
        <v>644</v>
      </c>
      <c r="F36" s="271"/>
      <c r="G36" s="234">
        <v>4600000</v>
      </c>
      <c r="H36" s="235">
        <f t="shared" si="11"/>
        <v>5980000</v>
      </c>
      <c r="I36" s="119">
        <f t="shared" si="9"/>
        <v>4738000</v>
      </c>
      <c r="J36" s="303">
        <f t="shared" si="10"/>
        <v>5980000</v>
      </c>
      <c r="K36" s="352">
        <v>0.19</v>
      </c>
      <c r="L36" s="83" t="s">
        <v>375</v>
      </c>
    </row>
    <row r="37" spans="1:17" s="80" customFormat="1" ht="46.5" customHeight="1">
      <c r="A37" s="78">
        <v>9</v>
      </c>
      <c r="B37" s="393"/>
      <c r="C37" s="105" t="s">
        <v>470</v>
      </c>
      <c r="D37" s="64" t="s">
        <v>459</v>
      </c>
      <c r="E37" s="465" t="s">
        <v>469</v>
      </c>
      <c r="F37" s="271"/>
      <c r="G37" s="234">
        <v>2780000</v>
      </c>
      <c r="H37" s="235">
        <f>ROUND(G37*1.3,-3)</f>
        <v>3614000</v>
      </c>
      <c r="I37" s="119">
        <f t="shared" si="9"/>
        <v>2863000</v>
      </c>
      <c r="J37" s="303">
        <f t="shared" si="10"/>
        <v>3614000</v>
      </c>
      <c r="K37" s="352">
        <v>0.19</v>
      </c>
      <c r="L37" s="83"/>
    </row>
    <row r="38" spans="1:17" s="80" customFormat="1" ht="46.5" customHeight="1">
      <c r="A38" s="78">
        <v>10</v>
      </c>
      <c r="B38" s="395"/>
      <c r="C38" s="105" t="s">
        <v>584</v>
      </c>
      <c r="D38" s="64" t="s">
        <v>353</v>
      </c>
      <c r="E38" s="466"/>
      <c r="F38" s="271"/>
      <c r="G38" s="234">
        <v>3810000</v>
      </c>
      <c r="H38" s="235">
        <f t="shared" si="11"/>
        <v>4953000</v>
      </c>
      <c r="I38" s="119">
        <f t="shared" si="9"/>
        <v>3924000</v>
      </c>
      <c r="J38" s="303">
        <f t="shared" si="10"/>
        <v>4953000</v>
      </c>
      <c r="K38" s="352">
        <v>0.19</v>
      </c>
      <c r="L38" s="83"/>
    </row>
    <row r="39" spans="1:17" s="80" customFormat="1" ht="87" customHeight="1">
      <c r="A39" s="78">
        <v>11</v>
      </c>
      <c r="B39" s="97"/>
      <c r="C39" s="115" t="s">
        <v>471</v>
      </c>
      <c r="D39" s="64" t="s">
        <v>472</v>
      </c>
      <c r="E39" s="114" t="s">
        <v>473</v>
      </c>
      <c r="F39" s="271"/>
      <c r="G39" s="234">
        <v>12520000</v>
      </c>
      <c r="H39" s="235">
        <f t="shared" si="11"/>
        <v>16276000</v>
      </c>
      <c r="I39" s="119">
        <f t="shared" si="9"/>
        <v>12896000</v>
      </c>
      <c r="J39" s="303">
        <f t="shared" si="10"/>
        <v>16276000</v>
      </c>
      <c r="K39" s="352">
        <v>0.19</v>
      </c>
      <c r="L39" s="83" t="s">
        <v>375</v>
      </c>
    </row>
    <row r="40" spans="1:17" s="80" customFormat="1" ht="75" customHeight="1">
      <c r="A40" s="78">
        <v>12</v>
      </c>
      <c r="B40" s="97"/>
      <c r="C40" s="115" t="s">
        <v>509</v>
      </c>
      <c r="D40" s="116" t="s">
        <v>223</v>
      </c>
      <c r="E40" s="114" t="s">
        <v>510</v>
      </c>
      <c r="F40" s="271"/>
      <c r="G40" s="234">
        <v>1400000</v>
      </c>
      <c r="H40" s="235">
        <f t="shared" si="11"/>
        <v>1820000</v>
      </c>
      <c r="I40" s="119">
        <f t="shared" si="9"/>
        <v>1442000</v>
      </c>
      <c r="J40" s="303">
        <f t="shared" si="10"/>
        <v>1820000</v>
      </c>
      <c r="K40" s="352">
        <v>0.19</v>
      </c>
      <c r="L40" s="83"/>
    </row>
    <row r="41" spans="1:17" s="12" customFormat="1" ht="21" customHeight="1">
      <c r="A41" s="145"/>
      <c r="B41" s="468" t="s">
        <v>652</v>
      </c>
      <c r="C41" s="468"/>
      <c r="D41" s="468"/>
      <c r="E41" s="468"/>
      <c r="F41" s="468"/>
      <c r="G41" s="468"/>
      <c r="H41" s="468"/>
      <c r="I41" s="468"/>
      <c r="J41" s="468"/>
      <c r="K41" s="468"/>
      <c r="L41" s="468"/>
      <c r="M41" s="42"/>
      <c r="N41" s="72"/>
      <c r="O41" s="43"/>
      <c r="P41" s="44"/>
      <c r="Q41" s="31"/>
    </row>
    <row r="42" spans="1:17" s="82" customFormat="1" ht="27" customHeight="1">
      <c r="A42" s="108" t="s">
        <v>474</v>
      </c>
      <c r="B42" s="461" t="s">
        <v>475</v>
      </c>
      <c r="C42" s="462"/>
      <c r="D42" s="462"/>
      <c r="E42" s="462"/>
      <c r="F42" s="462"/>
      <c r="G42" s="462"/>
      <c r="H42" s="462"/>
      <c r="I42" s="462"/>
      <c r="J42" s="462"/>
      <c r="K42" s="462"/>
      <c r="L42" s="463"/>
    </row>
    <row r="43" spans="1:17" s="80" customFormat="1" ht="76.5" customHeight="1">
      <c r="A43" s="78">
        <v>1</v>
      </c>
      <c r="B43" s="97"/>
      <c r="C43" s="115" t="s">
        <v>476</v>
      </c>
      <c r="D43" s="64" t="s">
        <v>477</v>
      </c>
      <c r="E43" s="64" t="s">
        <v>478</v>
      </c>
      <c r="F43" s="272"/>
      <c r="G43" s="234">
        <v>2320000</v>
      </c>
      <c r="H43" s="235">
        <f>ROUND(G43*1.3,-3)</f>
        <v>3016000</v>
      </c>
      <c r="I43" s="119">
        <f t="shared" ref="I43:I45" si="12">ROUND(J43/1.3*1.03,-3)</f>
        <v>2390000</v>
      </c>
      <c r="J43" s="303">
        <f>H43</f>
        <v>3016000</v>
      </c>
      <c r="K43" s="352">
        <v>0.19</v>
      </c>
      <c r="L43" s="210" t="s">
        <v>375</v>
      </c>
    </row>
    <row r="44" spans="1:17" s="80" customFormat="1" ht="76.5" customHeight="1">
      <c r="A44" s="78">
        <v>2</v>
      </c>
      <c r="B44" s="97"/>
      <c r="C44" s="115" t="s">
        <v>479</v>
      </c>
      <c r="D44" s="64" t="s">
        <v>477</v>
      </c>
      <c r="E44" s="64" t="s">
        <v>480</v>
      </c>
      <c r="F44" s="272"/>
      <c r="G44" s="234">
        <v>1840000</v>
      </c>
      <c r="H44" s="235">
        <f>ROUND(G44*1.3,-3)</f>
        <v>2392000</v>
      </c>
      <c r="I44" s="119">
        <f t="shared" si="12"/>
        <v>1895000</v>
      </c>
      <c r="J44" s="303">
        <f>H44</f>
        <v>2392000</v>
      </c>
      <c r="K44" s="352">
        <v>0.19</v>
      </c>
      <c r="L44" s="210" t="s">
        <v>375</v>
      </c>
    </row>
    <row r="45" spans="1:17" s="80" customFormat="1" ht="76.5" customHeight="1">
      <c r="A45" s="78">
        <v>3</v>
      </c>
      <c r="B45" s="97"/>
      <c r="C45" s="115" t="s">
        <v>511</v>
      </c>
      <c r="D45" s="64" t="s">
        <v>477</v>
      </c>
      <c r="E45" s="64" t="s">
        <v>481</v>
      </c>
      <c r="F45" s="272"/>
      <c r="G45" s="234">
        <v>2300000</v>
      </c>
      <c r="H45" s="235">
        <f>ROUND(G45*1.3,-3)</f>
        <v>2990000</v>
      </c>
      <c r="I45" s="119">
        <f t="shared" si="12"/>
        <v>2369000</v>
      </c>
      <c r="J45" s="303">
        <f>H45</f>
        <v>2990000</v>
      </c>
      <c r="K45" s="352">
        <v>0.19</v>
      </c>
      <c r="L45" s="210" t="s">
        <v>375</v>
      </c>
    </row>
    <row r="46" spans="1:17" s="12" customFormat="1" ht="24" customHeight="1">
      <c r="A46" s="148"/>
      <c r="B46" s="467" t="s">
        <v>655</v>
      </c>
      <c r="C46" s="467"/>
      <c r="D46" s="467"/>
      <c r="E46" s="467"/>
      <c r="F46" s="467"/>
      <c r="G46" s="467"/>
      <c r="H46" s="467"/>
      <c r="I46" s="467"/>
      <c r="J46" s="467"/>
      <c r="K46" s="467"/>
      <c r="L46" s="467"/>
      <c r="M46" s="42"/>
      <c r="N46" s="71"/>
      <c r="O46" s="43"/>
      <c r="P46" s="44"/>
      <c r="Q46" s="31"/>
    </row>
    <row r="47" spans="1:17" s="12" customFormat="1" ht="24" customHeight="1">
      <c r="A47" s="149"/>
      <c r="B47" s="150"/>
      <c r="C47" s="150"/>
      <c r="D47" s="150"/>
      <c r="E47" s="150"/>
      <c r="F47" s="273"/>
      <c r="G47" s="236"/>
      <c r="H47" s="236"/>
      <c r="I47" s="150"/>
      <c r="J47" s="304"/>
      <c r="K47" s="353"/>
      <c r="L47" s="214"/>
      <c r="M47" s="42"/>
      <c r="N47" s="72"/>
      <c r="O47" s="43"/>
      <c r="P47" s="44"/>
      <c r="Q47" s="31"/>
    </row>
    <row r="48" spans="1:17" ht="24.75" customHeight="1">
      <c r="A48" s="452" t="s">
        <v>204</v>
      </c>
      <c r="B48" s="453"/>
      <c r="C48" s="453"/>
      <c r="D48" s="453"/>
      <c r="E48" s="453"/>
      <c r="F48" s="453"/>
      <c r="G48" s="453"/>
      <c r="H48" s="453"/>
      <c r="I48" s="453"/>
      <c r="J48" s="453"/>
      <c r="K48" s="453"/>
      <c r="L48" s="453"/>
    </row>
    <row r="49" spans="1:17" ht="22.5" customHeight="1">
      <c r="A49" s="73" t="s">
        <v>225</v>
      </c>
      <c r="B49" s="436" t="s">
        <v>208</v>
      </c>
      <c r="C49" s="437"/>
      <c r="D49" s="437"/>
      <c r="E49" s="437"/>
      <c r="F49" s="437"/>
      <c r="G49" s="437"/>
      <c r="H49" s="437"/>
      <c r="I49" s="437"/>
      <c r="J49" s="437"/>
      <c r="K49" s="437"/>
      <c r="L49" s="438"/>
    </row>
    <row r="50" spans="1:17" s="12" customFormat="1" ht="204.75" customHeight="1">
      <c r="A50" s="78">
        <v>1</v>
      </c>
      <c r="B50" s="110"/>
      <c r="C50" s="73" t="s">
        <v>512</v>
      </c>
      <c r="D50" s="78" t="s">
        <v>513</v>
      </c>
      <c r="E50" s="77" t="s">
        <v>514</v>
      </c>
      <c r="F50" s="274"/>
      <c r="G50" s="237">
        <f>ROUND(H50/1.3,-4)</f>
        <v>8700000</v>
      </c>
      <c r="H50" s="238">
        <f>8700000*1.3</f>
        <v>11310000</v>
      </c>
      <c r="I50" s="119">
        <f>ROUND(J50/1.3*1.03,-3)</f>
        <v>8961000</v>
      </c>
      <c r="J50" s="303">
        <f>H50</f>
        <v>11310000</v>
      </c>
      <c r="K50" s="352">
        <v>0.19</v>
      </c>
      <c r="L50" s="208" t="s">
        <v>375</v>
      </c>
      <c r="M50" s="41"/>
      <c r="N50" s="41"/>
      <c r="O50" s="42"/>
      <c r="P50" s="42"/>
      <c r="Q50" s="30"/>
    </row>
    <row r="51" spans="1:17" s="12" customFormat="1" ht="93" customHeight="1">
      <c r="A51" s="464">
        <v>2</v>
      </c>
      <c r="B51" s="441"/>
      <c r="C51" s="475" t="s">
        <v>65</v>
      </c>
      <c r="D51" s="402" t="s">
        <v>273</v>
      </c>
      <c r="E51" s="77" t="s">
        <v>428</v>
      </c>
      <c r="F51" s="274"/>
      <c r="G51" s="239"/>
      <c r="H51" s="240"/>
      <c r="I51" s="119"/>
      <c r="J51" s="303"/>
      <c r="K51" s="352">
        <v>0.19</v>
      </c>
      <c r="L51" s="413" t="s">
        <v>375</v>
      </c>
      <c r="M51" s="41"/>
      <c r="N51" s="41"/>
      <c r="O51" s="42"/>
      <c r="P51" s="42"/>
      <c r="Q51" s="30"/>
    </row>
    <row r="52" spans="1:17" s="12" customFormat="1" ht="38.25" customHeight="1">
      <c r="A52" s="464"/>
      <c r="B52" s="441"/>
      <c r="C52" s="475"/>
      <c r="D52" s="403"/>
      <c r="E52" s="74" t="s">
        <v>426</v>
      </c>
      <c r="F52" s="274">
        <v>1750000</v>
      </c>
      <c r="G52" s="237">
        <f t="shared" ref="G52:G56" si="13">ROUND(H52/1.3,-4)</f>
        <v>1750000</v>
      </c>
      <c r="H52" s="240">
        <f>ROUND(F52*1.3,-4)</f>
        <v>2280000</v>
      </c>
      <c r="I52" s="119">
        <f t="shared" ref="I52:I64" si="14">ROUND(J52/1.3*1.03,-3)</f>
        <v>1806000</v>
      </c>
      <c r="J52" s="303">
        <f t="shared" ref="J52:J58" si="15">H52</f>
        <v>2280000</v>
      </c>
      <c r="K52" s="352">
        <v>0.19</v>
      </c>
      <c r="L52" s="414"/>
      <c r="M52" s="41"/>
      <c r="N52" s="41"/>
      <c r="O52" s="42"/>
      <c r="P52" s="42"/>
      <c r="Q52" s="30"/>
    </row>
    <row r="53" spans="1:17" s="12" customFormat="1" ht="38.25" customHeight="1">
      <c r="A53" s="441">
        <v>21</v>
      </c>
      <c r="B53" s="441"/>
      <c r="C53" s="476"/>
      <c r="D53" s="404"/>
      <c r="E53" s="74" t="s">
        <v>280</v>
      </c>
      <c r="F53" s="274">
        <v>1770000</v>
      </c>
      <c r="G53" s="237">
        <f t="shared" si="13"/>
        <v>1770000</v>
      </c>
      <c r="H53" s="240">
        <f>ROUND(F53*1.3,-4)</f>
        <v>2300000</v>
      </c>
      <c r="I53" s="119">
        <f t="shared" si="14"/>
        <v>1822000</v>
      </c>
      <c r="J53" s="303">
        <f t="shared" si="15"/>
        <v>2300000</v>
      </c>
      <c r="K53" s="352">
        <v>0.19</v>
      </c>
      <c r="L53" s="404"/>
      <c r="M53" s="41"/>
      <c r="N53" s="41"/>
      <c r="O53" s="42"/>
      <c r="P53" s="42"/>
      <c r="Q53" s="30"/>
    </row>
    <row r="54" spans="1:17" s="12" customFormat="1" ht="132.75" customHeight="1">
      <c r="A54" s="78">
        <v>3</v>
      </c>
      <c r="B54" s="110"/>
      <c r="C54" s="73" t="s">
        <v>17</v>
      </c>
      <c r="D54" s="78" t="s">
        <v>274</v>
      </c>
      <c r="E54" s="77" t="s">
        <v>275</v>
      </c>
      <c r="F54" s="274">
        <v>1540000</v>
      </c>
      <c r="G54" s="237">
        <f t="shared" si="13"/>
        <v>1540000</v>
      </c>
      <c r="H54" s="240">
        <f>ROUND(F54*1.3,-4)</f>
        <v>2000000</v>
      </c>
      <c r="I54" s="119">
        <f t="shared" si="14"/>
        <v>1585000</v>
      </c>
      <c r="J54" s="303">
        <f t="shared" si="15"/>
        <v>2000000</v>
      </c>
      <c r="K54" s="352">
        <v>0.19</v>
      </c>
      <c r="L54" s="201" t="s">
        <v>375</v>
      </c>
      <c r="M54" s="41"/>
      <c r="N54" s="41"/>
      <c r="O54" s="42"/>
      <c r="P54" s="42"/>
      <c r="Q54" s="30"/>
    </row>
    <row r="55" spans="1:17" s="12" customFormat="1" ht="125.25" customHeight="1">
      <c r="A55" s="78">
        <v>4</v>
      </c>
      <c r="B55" s="110"/>
      <c r="C55" s="73" t="s">
        <v>211</v>
      </c>
      <c r="D55" s="78" t="s">
        <v>405</v>
      </c>
      <c r="E55" s="77" t="s">
        <v>424</v>
      </c>
      <c r="F55" s="274"/>
      <c r="G55" s="237">
        <f t="shared" si="13"/>
        <v>1690000</v>
      </c>
      <c r="H55" s="240">
        <v>2200000</v>
      </c>
      <c r="I55" s="119">
        <f t="shared" si="14"/>
        <v>1743000</v>
      </c>
      <c r="J55" s="303">
        <f t="shared" si="15"/>
        <v>2200000</v>
      </c>
      <c r="K55" s="352">
        <v>0.19</v>
      </c>
      <c r="L55" s="201" t="s">
        <v>375</v>
      </c>
      <c r="M55" s="41"/>
      <c r="N55" s="41"/>
      <c r="O55" s="42"/>
      <c r="P55" s="42"/>
      <c r="Q55" s="30"/>
    </row>
    <row r="56" spans="1:17" s="12" customFormat="1" ht="133.5" customHeight="1">
      <c r="A56" s="78">
        <v>5</v>
      </c>
      <c r="B56" s="110"/>
      <c r="C56" s="73" t="s">
        <v>18</v>
      </c>
      <c r="D56" s="78" t="s">
        <v>276</v>
      </c>
      <c r="E56" s="77" t="s">
        <v>277</v>
      </c>
      <c r="F56" s="274">
        <v>2480000</v>
      </c>
      <c r="G56" s="237">
        <f t="shared" si="13"/>
        <v>2480000</v>
      </c>
      <c r="H56" s="240">
        <f>ROUND(F56*1.3,-4)</f>
        <v>3220000</v>
      </c>
      <c r="I56" s="119">
        <f>ROUND(J56/1.3*1.03,-3)</f>
        <v>2551000</v>
      </c>
      <c r="J56" s="303">
        <f t="shared" si="15"/>
        <v>3220000</v>
      </c>
      <c r="K56" s="352">
        <v>0.19</v>
      </c>
      <c r="L56" s="201" t="s">
        <v>375</v>
      </c>
      <c r="M56" s="41"/>
      <c r="N56" s="41"/>
      <c r="O56" s="42"/>
      <c r="P56" s="42"/>
      <c r="Q56" s="30"/>
    </row>
    <row r="57" spans="1:17" s="12" customFormat="1" ht="210" customHeight="1">
      <c r="A57" s="78">
        <v>6</v>
      </c>
      <c r="B57" s="110"/>
      <c r="C57" s="73" t="s">
        <v>210</v>
      </c>
      <c r="D57" s="78" t="s">
        <v>406</v>
      </c>
      <c r="E57" s="77" t="s">
        <v>659</v>
      </c>
      <c r="F57" s="274"/>
      <c r="G57" s="237">
        <v>2680000</v>
      </c>
      <c r="H57" s="240">
        <f>ROUND(G57*1.3,-4)</f>
        <v>3480000</v>
      </c>
      <c r="I57" s="119">
        <f t="shared" si="14"/>
        <v>2757000</v>
      </c>
      <c r="J57" s="303">
        <f t="shared" si="15"/>
        <v>3480000</v>
      </c>
      <c r="K57" s="352">
        <v>0.19</v>
      </c>
      <c r="L57" s="201" t="s">
        <v>375</v>
      </c>
      <c r="M57" s="41"/>
      <c r="N57" s="41"/>
      <c r="O57" s="42"/>
      <c r="P57" s="42"/>
      <c r="Q57" s="30"/>
    </row>
    <row r="58" spans="1:17" s="12" customFormat="1" ht="198.75" customHeight="1">
      <c r="A58" s="78">
        <v>7</v>
      </c>
      <c r="B58" s="110"/>
      <c r="C58" s="73" t="s">
        <v>557</v>
      </c>
      <c r="D58" s="103" t="s">
        <v>626</v>
      </c>
      <c r="E58" s="77" t="s">
        <v>658</v>
      </c>
      <c r="F58" s="274"/>
      <c r="G58" s="237">
        <f>ROUND(H58/1.3,-4)</f>
        <v>3310000</v>
      </c>
      <c r="H58" s="238">
        <v>4298000</v>
      </c>
      <c r="I58" s="119">
        <f>ROUND(J58/1.3*1.03,-3)</f>
        <v>3405000</v>
      </c>
      <c r="J58" s="303">
        <f t="shared" si="15"/>
        <v>4298000</v>
      </c>
      <c r="K58" s="352">
        <v>0.19</v>
      </c>
      <c r="L58" s="201" t="s">
        <v>375</v>
      </c>
      <c r="M58" s="41"/>
      <c r="N58" s="41"/>
      <c r="O58" s="42"/>
      <c r="P58" s="42"/>
      <c r="Q58" s="30"/>
    </row>
    <row r="59" spans="1:17" s="12" customFormat="1" ht="68.25" customHeight="1">
      <c r="A59" s="464">
        <v>8</v>
      </c>
      <c r="B59" s="477"/>
      <c r="C59" s="475" t="s">
        <v>66</v>
      </c>
      <c r="D59" s="402" t="s">
        <v>278</v>
      </c>
      <c r="E59" s="77" t="s">
        <v>429</v>
      </c>
      <c r="F59" s="274"/>
      <c r="G59" s="239"/>
      <c r="H59" s="240"/>
      <c r="I59" s="196"/>
      <c r="J59" s="305"/>
      <c r="K59" s="357"/>
      <c r="L59" s="413" t="s">
        <v>375</v>
      </c>
      <c r="M59" s="41"/>
      <c r="N59" s="41"/>
      <c r="O59" s="42"/>
      <c r="P59" s="42"/>
      <c r="Q59" s="30"/>
    </row>
    <row r="60" spans="1:17" s="12" customFormat="1" ht="28.5" customHeight="1">
      <c r="A60" s="464"/>
      <c r="B60" s="477"/>
      <c r="C60" s="475"/>
      <c r="D60" s="403"/>
      <c r="E60" s="74" t="s">
        <v>426</v>
      </c>
      <c r="F60" s="274">
        <v>695000</v>
      </c>
      <c r="G60" s="237">
        <f>ROUND(H60/1.3,-3)</f>
        <v>692000</v>
      </c>
      <c r="H60" s="240">
        <f>ROUND(F60*1.3,-4)</f>
        <v>900000</v>
      </c>
      <c r="I60" s="119">
        <f t="shared" si="14"/>
        <v>713000</v>
      </c>
      <c r="J60" s="303">
        <f>H60</f>
        <v>900000</v>
      </c>
      <c r="K60" s="352">
        <v>0.19</v>
      </c>
      <c r="L60" s="414"/>
      <c r="M60" s="41"/>
      <c r="N60" s="41"/>
      <c r="O60" s="42"/>
      <c r="P60" s="42"/>
      <c r="Q60" s="30"/>
    </row>
    <row r="61" spans="1:17" s="12" customFormat="1" ht="28.5" customHeight="1">
      <c r="A61" s="441">
        <v>25</v>
      </c>
      <c r="B61" s="477"/>
      <c r="C61" s="476"/>
      <c r="D61" s="404"/>
      <c r="E61" s="74" t="s">
        <v>280</v>
      </c>
      <c r="F61" s="274">
        <v>710000</v>
      </c>
      <c r="G61" s="237">
        <f>ROUND(H61/1.3,-3)</f>
        <v>708000</v>
      </c>
      <c r="H61" s="240">
        <f>ROUND(F61*1.3,-4)</f>
        <v>920000</v>
      </c>
      <c r="I61" s="119">
        <f t="shared" si="14"/>
        <v>729000</v>
      </c>
      <c r="J61" s="303">
        <f>H61</f>
        <v>920000</v>
      </c>
      <c r="K61" s="352">
        <v>0.19</v>
      </c>
      <c r="L61" s="404"/>
      <c r="M61" s="41"/>
      <c r="N61" s="41"/>
      <c r="O61" s="42"/>
      <c r="P61" s="42"/>
      <c r="Q61" s="30"/>
    </row>
    <row r="62" spans="1:17" s="12" customFormat="1" ht="57" customHeight="1">
      <c r="A62" s="413">
        <v>9</v>
      </c>
      <c r="B62" s="402"/>
      <c r="C62" s="399" t="s">
        <v>67</v>
      </c>
      <c r="D62" s="402" t="s">
        <v>279</v>
      </c>
      <c r="E62" s="77" t="s">
        <v>430</v>
      </c>
      <c r="F62" s="274"/>
      <c r="G62" s="239"/>
      <c r="H62" s="240"/>
      <c r="I62" s="196"/>
      <c r="J62" s="305"/>
      <c r="K62" s="357"/>
      <c r="L62" s="413" t="s">
        <v>375</v>
      </c>
      <c r="M62" s="41"/>
      <c r="N62" s="41"/>
      <c r="O62" s="42"/>
      <c r="P62" s="42"/>
      <c r="Q62" s="30"/>
    </row>
    <row r="63" spans="1:17" s="12" customFormat="1" ht="30" customHeight="1">
      <c r="A63" s="414"/>
      <c r="B63" s="403"/>
      <c r="C63" s="400"/>
      <c r="D63" s="403"/>
      <c r="E63" s="74" t="s">
        <v>426</v>
      </c>
      <c r="F63" s="274">
        <v>838000</v>
      </c>
      <c r="G63" s="237">
        <f t="shared" ref="G63:G64" si="16">ROUND(H63/1.3,-3)</f>
        <v>838000</v>
      </c>
      <c r="H63" s="240">
        <f>ROUND(F63*1.3,-4)</f>
        <v>1090000</v>
      </c>
      <c r="I63" s="119">
        <f>ROUND(J63/1.3*1.03,-3)</f>
        <v>864000</v>
      </c>
      <c r="J63" s="303">
        <f>H63</f>
        <v>1090000</v>
      </c>
      <c r="K63" s="352">
        <v>0.19</v>
      </c>
      <c r="L63" s="414"/>
      <c r="M63" s="41"/>
      <c r="N63" s="41"/>
      <c r="O63" s="42"/>
      <c r="P63" s="42"/>
      <c r="Q63" s="30"/>
    </row>
    <row r="64" spans="1:17" s="12" customFormat="1" ht="30" customHeight="1">
      <c r="A64" s="404">
        <v>27</v>
      </c>
      <c r="B64" s="404"/>
      <c r="C64" s="448"/>
      <c r="D64" s="404"/>
      <c r="E64" s="74" t="s">
        <v>280</v>
      </c>
      <c r="F64" s="274">
        <v>853000</v>
      </c>
      <c r="G64" s="237">
        <f t="shared" si="16"/>
        <v>854000</v>
      </c>
      <c r="H64" s="240">
        <f>ROUND(F64*1.3,-4)</f>
        <v>1110000</v>
      </c>
      <c r="I64" s="119">
        <f t="shared" si="14"/>
        <v>879000</v>
      </c>
      <c r="J64" s="303">
        <f>H64</f>
        <v>1110000</v>
      </c>
      <c r="K64" s="352">
        <v>0.19</v>
      </c>
      <c r="L64" s="404"/>
      <c r="M64" s="41"/>
      <c r="N64" s="41"/>
      <c r="O64" s="42"/>
      <c r="P64" s="42"/>
      <c r="Q64" s="30"/>
    </row>
    <row r="65" spans="1:17" s="12" customFormat="1" ht="65.25" customHeight="1">
      <c r="A65" s="151"/>
      <c r="B65" s="458" t="s">
        <v>382</v>
      </c>
      <c r="C65" s="478"/>
      <c r="D65" s="478"/>
      <c r="E65" s="478"/>
      <c r="F65" s="478"/>
      <c r="G65" s="478"/>
      <c r="H65" s="478"/>
      <c r="I65" s="478"/>
      <c r="J65" s="478"/>
      <c r="K65" s="478"/>
      <c r="L65" s="478"/>
      <c r="M65" s="42"/>
      <c r="N65" s="42"/>
      <c r="O65" s="42"/>
      <c r="P65" s="42"/>
      <c r="Q65" s="30"/>
    </row>
    <row r="66" spans="1:17" s="12" customFormat="1" ht="128.25" hidden="1" customHeight="1">
      <c r="A66" s="152"/>
      <c r="B66" s="153"/>
      <c r="C66" s="154"/>
      <c r="D66" s="154"/>
      <c r="E66" s="154"/>
      <c r="F66" s="275"/>
      <c r="G66" s="241"/>
      <c r="H66" s="241"/>
      <c r="I66" s="154"/>
      <c r="J66" s="306"/>
      <c r="K66" s="358"/>
      <c r="L66" s="215"/>
      <c r="M66" s="42"/>
      <c r="N66" s="42"/>
      <c r="O66" s="42"/>
      <c r="P66" s="42"/>
      <c r="Q66" s="30"/>
    </row>
    <row r="67" spans="1:17" ht="29.25" customHeight="1">
      <c r="A67" s="73" t="s">
        <v>444</v>
      </c>
      <c r="B67" s="436" t="s">
        <v>206</v>
      </c>
      <c r="C67" s="437"/>
      <c r="D67" s="437"/>
      <c r="E67" s="437"/>
      <c r="F67" s="437"/>
      <c r="G67" s="437"/>
      <c r="H67" s="437"/>
      <c r="I67" s="437"/>
      <c r="J67" s="437"/>
      <c r="K67" s="437"/>
      <c r="L67" s="438"/>
    </row>
    <row r="68" spans="1:17" s="10" customFormat="1" ht="93" customHeight="1">
      <c r="A68" s="66">
        <v>1</v>
      </c>
      <c r="B68" s="118"/>
      <c r="C68" s="115" t="s">
        <v>7</v>
      </c>
      <c r="D68" s="66" t="s">
        <v>234</v>
      </c>
      <c r="E68" s="107" t="s">
        <v>246</v>
      </c>
      <c r="F68" s="276">
        <v>2990000</v>
      </c>
      <c r="G68" s="242">
        <f t="shared" ref="G68:G79" si="17">ROUND(F68*1.05,-4)</f>
        <v>3140000</v>
      </c>
      <c r="H68" s="243">
        <f t="shared" ref="H68:H79" si="18">ROUND(G68*1.3,-4)</f>
        <v>4080000</v>
      </c>
      <c r="I68" s="119">
        <f t="shared" ref="I68:I79" si="19">ROUND(J68/1.3*1.03,-3)</f>
        <v>3328000</v>
      </c>
      <c r="J68" s="307">
        <f t="shared" ref="J68:J79" si="20">ROUND(H68*1.03,-4)</f>
        <v>4200000</v>
      </c>
      <c r="K68" s="352">
        <v>0.19</v>
      </c>
      <c r="L68" s="66" t="s">
        <v>375</v>
      </c>
      <c r="M68" s="41"/>
      <c r="N68" s="41"/>
      <c r="O68" s="45"/>
      <c r="P68" s="45"/>
      <c r="Q68" s="32"/>
    </row>
    <row r="69" spans="1:17" s="10" customFormat="1" ht="58.5" customHeight="1">
      <c r="A69" s="66">
        <v>2</v>
      </c>
      <c r="B69" s="444"/>
      <c r="C69" s="115" t="s">
        <v>8</v>
      </c>
      <c r="D69" s="66" t="s">
        <v>235</v>
      </c>
      <c r="E69" s="416" t="s">
        <v>247</v>
      </c>
      <c r="F69" s="276">
        <v>1950000</v>
      </c>
      <c r="G69" s="242">
        <f t="shared" si="17"/>
        <v>2050000</v>
      </c>
      <c r="H69" s="243">
        <f t="shared" si="18"/>
        <v>2670000</v>
      </c>
      <c r="I69" s="119">
        <f t="shared" si="19"/>
        <v>2179000</v>
      </c>
      <c r="J69" s="307">
        <f t="shared" si="20"/>
        <v>2750000</v>
      </c>
      <c r="K69" s="352">
        <v>0.19</v>
      </c>
      <c r="L69" s="66"/>
      <c r="M69" s="45"/>
      <c r="N69" s="45"/>
      <c r="O69" s="45"/>
      <c r="P69" s="45"/>
      <c r="Q69" s="32"/>
    </row>
    <row r="70" spans="1:17" s="10" customFormat="1" ht="58.5" customHeight="1">
      <c r="A70" s="66">
        <v>3</v>
      </c>
      <c r="B70" s="445"/>
      <c r="C70" s="115" t="s">
        <v>9</v>
      </c>
      <c r="D70" s="66" t="s">
        <v>248</v>
      </c>
      <c r="E70" s="417"/>
      <c r="F70" s="276">
        <v>2175000</v>
      </c>
      <c r="G70" s="242">
        <f t="shared" si="17"/>
        <v>2280000</v>
      </c>
      <c r="H70" s="243">
        <f t="shared" si="18"/>
        <v>2960000</v>
      </c>
      <c r="I70" s="119">
        <f t="shared" si="19"/>
        <v>2417000</v>
      </c>
      <c r="J70" s="307">
        <f t="shared" si="20"/>
        <v>3050000</v>
      </c>
      <c r="K70" s="352">
        <v>0.19</v>
      </c>
      <c r="L70" s="66"/>
      <c r="M70" s="45"/>
      <c r="N70" s="45"/>
      <c r="O70" s="45"/>
      <c r="P70" s="45"/>
      <c r="Q70" s="32"/>
    </row>
    <row r="71" spans="1:17" s="10" customFormat="1" ht="58.5" customHeight="1">
      <c r="A71" s="66">
        <v>4</v>
      </c>
      <c r="B71" s="444"/>
      <c r="C71" s="115" t="s">
        <v>10</v>
      </c>
      <c r="D71" s="66" t="s">
        <v>248</v>
      </c>
      <c r="E71" s="416" t="s">
        <v>249</v>
      </c>
      <c r="F71" s="276">
        <v>2025000</v>
      </c>
      <c r="G71" s="242">
        <f t="shared" si="17"/>
        <v>2130000</v>
      </c>
      <c r="H71" s="243">
        <f t="shared" si="18"/>
        <v>2770000</v>
      </c>
      <c r="I71" s="119">
        <f t="shared" si="19"/>
        <v>2258000</v>
      </c>
      <c r="J71" s="307">
        <f t="shared" si="20"/>
        <v>2850000</v>
      </c>
      <c r="K71" s="352">
        <v>0.19</v>
      </c>
      <c r="L71" s="66"/>
      <c r="M71" s="45"/>
      <c r="N71" s="45"/>
      <c r="O71" s="45"/>
      <c r="P71" s="45"/>
      <c r="Q71" s="32"/>
    </row>
    <row r="72" spans="1:17" s="10" customFormat="1" ht="58.5" customHeight="1">
      <c r="A72" s="66">
        <v>5</v>
      </c>
      <c r="B72" s="445"/>
      <c r="C72" s="115" t="s">
        <v>212</v>
      </c>
      <c r="D72" s="66" t="s">
        <v>235</v>
      </c>
      <c r="E72" s="417"/>
      <c r="F72" s="276">
        <v>1935000</v>
      </c>
      <c r="G72" s="242">
        <f t="shared" si="17"/>
        <v>2030000</v>
      </c>
      <c r="H72" s="243">
        <f t="shared" si="18"/>
        <v>2640000</v>
      </c>
      <c r="I72" s="119">
        <f t="shared" si="19"/>
        <v>2155000</v>
      </c>
      <c r="J72" s="307">
        <f t="shared" si="20"/>
        <v>2720000</v>
      </c>
      <c r="K72" s="352">
        <v>0.19</v>
      </c>
      <c r="L72" s="66"/>
      <c r="M72" s="45"/>
      <c r="N72" s="45"/>
      <c r="O72" s="45"/>
      <c r="P72" s="45"/>
      <c r="Q72" s="32"/>
    </row>
    <row r="73" spans="1:17" s="10" customFormat="1" ht="58.5" customHeight="1">
      <c r="A73" s="66">
        <v>6</v>
      </c>
      <c r="B73" s="433"/>
      <c r="C73" s="115" t="s">
        <v>11</v>
      </c>
      <c r="D73" s="66" t="s">
        <v>248</v>
      </c>
      <c r="E73" s="416" t="s">
        <v>250</v>
      </c>
      <c r="F73" s="276">
        <v>1995000</v>
      </c>
      <c r="G73" s="242">
        <f t="shared" si="17"/>
        <v>2090000</v>
      </c>
      <c r="H73" s="243">
        <f t="shared" si="18"/>
        <v>2720000</v>
      </c>
      <c r="I73" s="119">
        <f t="shared" si="19"/>
        <v>2218000</v>
      </c>
      <c r="J73" s="307">
        <f t="shared" si="20"/>
        <v>2800000</v>
      </c>
      <c r="K73" s="352">
        <v>0.19</v>
      </c>
      <c r="L73" s="66"/>
      <c r="M73" s="45"/>
      <c r="N73" s="45"/>
      <c r="O73" s="45"/>
      <c r="P73" s="45"/>
      <c r="Q73" s="32"/>
    </row>
    <row r="74" spans="1:17" s="10" customFormat="1" ht="58.5" customHeight="1">
      <c r="A74" s="66">
        <v>7</v>
      </c>
      <c r="B74" s="435"/>
      <c r="C74" s="115" t="s">
        <v>12</v>
      </c>
      <c r="D74" s="66" t="s">
        <v>235</v>
      </c>
      <c r="E74" s="417"/>
      <c r="F74" s="276">
        <v>1950000</v>
      </c>
      <c r="G74" s="242">
        <f t="shared" si="17"/>
        <v>2050000</v>
      </c>
      <c r="H74" s="243">
        <f t="shared" si="18"/>
        <v>2670000</v>
      </c>
      <c r="I74" s="119">
        <f t="shared" si="19"/>
        <v>2179000</v>
      </c>
      <c r="J74" s="307">
        <f t="shared" si="20"/>
        <v>2750000</v>
      </c>
      <c r="K74" s="352">
        <v>0.19</v>
      </c>
      <c r="L74" s="66"/>
      <c r="M74" s="45"/>
      <c r="N74" s="45"/>
      <c r="O74" s="45"/>
      <c r="P74" s="45"/>
      <c r="Q74" s="32"/>
    </row>
    <row r="75" spans="1:17" s="10" customFormat="1" ht="53.25" customHeight="1">
      <c r="A75" s="66">
        <v>8</v>
      </c>
      <c r="B75" s="444"/>
      <c r="C75" s="115" t="s">
        <v>13</v>
      </c>
      <c r="D75" s="66" t="s">
        <v>248</v>
      </c>
      <c r="E75" s="416" t="s">
        <v>251</v>
      </c>
      <c r="F75" s="276">
        <v>2140000</v>
      </c>
      <c r="G75" s="242">
        <f t="shared" si="17"/>
        <v>2250000</v>
      </c>
      <c r="H75" s="243">
        <f t="shared" si="18"/>
        <v>2930000</v>
      </c>
      <c r="I75" s="119">
        <f t="shared" si="19"/>
        <v>2393000</v>
      </c>
      <c r="J75" s="307">
        <f t="shared" si="20"/>
        <v>3020000</v>
      </c>
      <c r="K75" s="352">
        <v>0.19</v>
      </c>
      <c r="L75" s="66"/>
      <c r="M75" s="45"/>
      <c r="N75" s="45"/>
      <c r="O75" s="45"/>
      <c r="P75" s="45"/>
      <c r="Q75" s="32"/>
    </row>
    <row r="76" spans="1:17" s="10" customFormat="1" ht="53.25" customHeight="1">
      <c r="A76" s="66">
        <v>9</v>
      </c>
      <c r="B76" s="445"/>
      <c r="C76" s="115" t="s">
        <v>123</v>
      </c>
      <c r="D76" s="66" t="s">
        <v>235</v>
      </c>
      <c r="E76" s="418"/>
      <c r="F76" s="276">
        <v>2020000</v>
      </c>
      <c r="G76" s="242">
        <f t="shared" si="17"/>
        <v>2120000</v>
      </c>
      <c r="H76" s="243">
        <f t="shared" si="18"/>
        <v>2760000</v>
      </c>
      <c r="I76" s="119">
        <f t="shared" si="19"/>
        <v>2250000</v>
      </c>
      <c r="J76" s="307">
        <f t="shared" si="20"/>
        <v>2840000</v>
      </c>
      <c r="K76" s="352">
        <v>0.19</v>
      </c>
      <c r="L76" s="66"/>
      <c r="M76" s="45"/>
      <c r="N76" s="45"/>
      <c r="O76" s="45"/>
      <c r="P76" s="45"/>
      <c r="Q76" s="32"/>
    </row>
    <row r="77" spans="1:17" s="10" customFormat="1" ht="88.5" customHeight="1">
      <c r="A77" s="66">
        <v>10</v>
      </c>
      <c r="B77" s="120"/>
      <c r="C77" s="115" t="s">
        <v>14</v>
      </c>
      <c r="D77" s="66" t="s">
        <v>252</v>
      </c>
      <c r="E77" s="107" t="s">
        <v>493</v>
      </c>
      <c r="F77" s="276">
        <v>2825000</v>
      </c>
      <c r="G77" s="242">
        <f t="shared" si="17"/>
        <v>2970000</v>
      </c>
      <c r="H77" s="243">
        <f t="shared" si="18"/>
        <v>3860000</v>
      </c>
      <c r="I77" s="119">
        <f t="shared" si="19"/>
        <v>3153000</v>
      </c>
      <c r="J77" s="307">
        <f t="shared" si="20"/>
        <v>3980000</v>
      </c>
      <c r="K77" s="352">
        <v>0.19</v>
      </c>
      <c r="L77" s="66"/>
      <c r="M77" s="45"/>
      <c r="N77" s="45"/>
      <c r="O77" s="45"/>
      <c r="P77" s="45"/>
      <c r="Q77" s="32"/>
    </row>
    <row r="78" spans="1:17" s="10" customFormat="1" ht="88.5" customHeight="1">
      <c r="A78" s="66">
        <v>11</v>
      </c>
      <c r="B78" s="120"/>
      <c r="C78" s="115" t="s">
        <v>15</v>
      </c>
      <c r="D78" s="66" t="s">
        <v>248</v>
      </c>
      <c r="E78" s="107" t="s">
        <v>253</v>
      </c>
      <c r="F78" s="276">
        <v>2450000</v>
      </c>
      <c r="G78" s="242">
        <f t="shared" si="17"/>
        <v>2570000</v>
      </c>
      <c r="H78" s="243">
        <f t="shared" si="18"/>
        <v>3340000</v>
      </c>
      <c r="I78" s="119">
        <f t="shared" si="19"/>
        <v>2726000</v>
      </c>
      <c r="J78" s="307">
        <f t="shared" si="20"/>
        <v>3440000</v>
      </c>
      <c r="K78" s="352">
        <v>0.19</v>
      </c>
      <c r="L78" s="66"/>
      <c r="M78" s="45"/>
      <c r="N78" s="45"/>
      <c r="O78" s="45"/>
      <c r="P78" s="45"/>
      <c r="Q78" s="32"/>
    </row>
    <row r="79" spans="1:17" s="10" customFormat="1" ht="88.5" customHeight="1">
      <c r="A79" s="66">
        <v>12</v>
      </c>
      <c r="B79" s="121"/>
      <c r="C79" s="115" t="s">
        <v>16</v>
      </c>
      <c r="D79" s="66" t="s">
        <v>254</v>
      </c>
      <c r="E79" s="107" t="s">
        <v>253</v>
      </c>
      <c r="F79" s="276">
        <v>1910000</v>
      </c>
      <c r="G79" s="242">
        <f t="shared" si="17"/>
        <v>2010000</v>
      </c>
      <c r="H79" s="243">
        <f t="shared" si="18"/>
        <v>2610000</v>
      </c>
      <c r="I79" s="119">
        <f t="shared" si="19"/>
        <v>2131000</v>
      </c>
      <c r="J79" s="307">
        <f t="shared" si="20"/>
        <v>2690000</v>
      </c>
      <c r="K79" s="352">
        <v>0.19</v>
      </c>
      <c r="L79" s="66"/>
      <c r="M79" s="45"/>
      <c r="N79" s="45"/>
      <c r="O79" s="45"/>
      <c r="P79" s="45"/>
      <c r="Q79" s="32"/>
    </row>
    <row r="80" spans="1:17" ht="24.75" customHeight="1">
      <c r="A80" s="73" t="s">
        <v>448</v>
      </c>
      <c r="B80" s="436" t="s">
        <v>6</v>
      </c>
      <c r="C80" s="437"/>
      <c r="D80" s="437"/>
      <c r="E80" s="437"/>
      <c r="F80" s="437"/>
      <c r="G80" s="437"/>
      <c r="H80" s="437"/>
      <c r="I80" s="437"/>
      <c r="J80" s="437"/>
      <c r="K80" s="437"/>
      <c r="L80" s="438"/>
    </row>
    <row r="81" spans="1:17" s="10" customFormat="1" ht="90.75" customHeight="1">
      <c r="A81" s="66">
        <v>1</v>
      </c>
      <c r="B81" s="121"/>
      <c r="C81" s="105" t="s">
        <v>111</v>
      </c>
      <c r="D81" s="66" t="s">
        <v>236</v>
      </c>
      <c r="E81" s="107" t="s">
        <v>361</v>
      </c>
      <c r="F81" s="276">
        <v>1015000</v>
      </c>
      <c r="G81" s="242">
        <f t="shared" ref="G81:G90" si="21">ROUND(F81*1.05,-4)</f>
        <v>1070000</v>
      </c>
      <c r="H81" s="243">
        <f t="shared" ref="H81:H90" si="22">ROUND(G81*1.3,-4)</f>
        <v>1390000</v>
      </c>
      <c r="I81" s="119">
        <f t="shared" ref="I81:I91" si="23">ROUND(J81/1.3*1.03,-3)</f>
        <v>1133000</v>
      </c>
      <c r="J81" s="307">
        <f t="shared" ref="J81:J85" si="24">ROUND(H81*1.03,-4)</f>
        <v>1430000</v>
      </c>
      <c r="K81" s="352">
        <v>0.19</v>
      </c>
      <c r="L81" s="209" t="s">
        <v>375</v>
      </c>
      <c r="M81" s="45"/>
      <c r="N81" s="45"/>
      <c r="O81" s="45"/>
      <c r="P81" s="45"/>
      <c r="Q81" s="32"/>
    </row>
    <row r="82" spans="1:17" s="10" customFormat="1" ht="90.75" customHeight="1">
      <c r="A82" s="66">
        <v>2</v>
      </c>
      <c r="B82" s="66"/>
      <c r="C82" s="105" t="s">
        <v>112</v>
      </c>
      <c r="D82" s="66" t="s">
        <v>236</v>
      </c>
      <c r="E82" s="107" t="s">
        <v>255</v>
      </c>
      <c r="F82" s="276">
        <v>1140000</v>
      </c>
      <c r="G82" s="242">
        <f t="shared" si="21"/>
        <v>1200000</v>
      </c>
      <c r="H82" s="243">
        <f t="shared" si="22"/>
        <v>1560000</v>
      </c>
      <c r="I82" s="119">
        <f t="shared" si="23"/>
        <v>1276000</v>
      </c>
      <c r="J82" s="307">
        <f t="shared" si="24"/>
        <v>1610000</v>
      </c>
      <c r="K82" s="352">
        <v>0.19</v>
      </c>
      <c r="L82" s="209" t="s">
        <v>375</v>
      </c>
      <c r="M82" s="45"/>
      <c r="N82" s="45"/>
      <c r="O82" s="45"/>
      <c r="P82" s="45"/>
      <c r="Q82" s="32"/>
    </row>
    <row r="83" spans="1:17" s="10" customFormat="1" ht="90.75" customHeight="1">
      <c r="A83" s="66">
        <v>3</v>
      </c>
      <c r="B83" s="121"/>
      <c r="C83" s="105" t="s">
        <v>113</v>
      </c>
      <c r="D83" s="66" t="s">
        <v>236</v>
      </c>
      <c r="E83" s="107" t="s">
        <v>256</v>
      </c>
      <c r="F83" s="276">
        <v>1270000</v>
      </c>
      <c r="G83" s="242">
        <f t="shared" si="21"/>
        <v>1330000</v>
      </c>
      <c r="H83" s="243">
        <f t="shared" si="22"/>
        <v>1730000</v>
      </c>
      <c r="I83" s="119">
        <f t="shared" si="23"/>
        <v>1410000</v>
      </c>
      <c r="J83" s="307">
        <f t="shared" si="24"/>
        <v>1780000</v>
      </c>
      <c r="K83" s="352">
        <v>0.19</v>
      </c>
      <c r="L83" s="209" t="s">
        <v>375</v>
      </c>
      <c r="M83" s="45"/>
      <c r="N83" s="45"/>
      <c r="O83" s="45"/>
      <c r="P83" s="45"/>
      <c r="Q83" s="32"/>
    </row>
    <row r="84" spans="1:17" s="10" customFormat="1" ht="90.75" customHeight="1">
      <c r="A84" s="66">
        <v>4</v>
      </c>
      <c r="B84" s="121"/>
      <c r="C84" s="105" t="s">
        <v>114</v>
      </c>
      <c r="D84" s="66" t="s">
        <v>235</v>
      </c>
      <c r="E84" s="107" t="s">
        <v>257</v>
      </c>
      <c r="F84" s="276">
        <v>2510000</v>
      </c>
      <c r="G84" s="242">
        <f t="shared" si="21"/>
        <v>2640000</v>
      </c>
      <c r="H84" s="243">
        <f t="shared" si="22"/>
        <v>3430000</v>
      </c>
      <c r="I84" s="119">
        <f t="shared" si="23"/>
        <v>2797000</v>
      </c>
      <c r="J84" s="307">
        <f t="shared" si="24"/>
        <v>3530000</v>
      </c>
      <c r="K84" s="352">
        <v>0.19</v>
      </c>
      <c r="L84" s="209" t="s">
        <v>375</v>
      </c>
      <c r="M84" s="45"/>
      <c r="N84" s="45"/>
      <c r="O84" s="45"/>
      <c r="P84" s="45"/>
      <c r="Q84" s="32"/>
    </row>
    <row r="85" spans="1:17" s="10" customFormat="1" ht="90.75" customHeight="1">
      <c r="A85" s="66">
        <v>5</v>
      </c>
      <c r="B85" s="121"/>
      <c r="C85" s="105" t="s">
        <v>105</v>
      </c>
      <c r="D85" s="66" t="s">
        <v>235</v>
      </c>
      <c r="E85" s="107" t="s">
        <v>258</v>
      </c>
      <c r="F85" s="276">
        <v>2530000</v>
      </c>
      <c r="G85" s="242">
        <f t="shared" si="21"/>
        <v>2660000</v>
      </c>
      <c r="H85" s="243">
        <f t="shared" si="22"/>
        <v>3460000</v>
      </c>
      <c r="I85" s="119">
        <f t="shared" si="23"/>
        <v>2821000</v>
      </c>
      <c r="J85" s="307">
        <f t="shared" si="24"/>
        <v>3560000</v>
      </c>
      <c r="K85" s="352">
        <v>0.19</v>
      </c>
      <c r="L85" s="209" t="s">
        <v>375</v>
      </c>
      <c r="M85" s="45"/>
      <c r="N85" s="45"/>
      <c r="O85" s="45"/>
      <c r="P85" s="45"/>
      <c r="Q85" s="32"/>
    </row>
    <row r="86" spans="1:17" s="10" customFormat="1" ht="50.25" customHeight="1">
      <c r="A86" s="442">
        <v>6</v>
      </c>
      <c r="B86" s="444"/>
      <c r="C86" s="115" t="s">
        <v>790</v>
      </c>
      <c r="D86" s="66" t="s">
        <v>235</v>
      </c>
      <c r="E86" s="107" t="s">
        <v>791</v>
      </c>
      <c r="F86" s="276">
        <v>2820000</v>
      </c>
      <c r="G86" s="242">
        <f t="shared" si="21"/>
        <v>2960000</v>
      </c>
      <c r="H86" s="243">
        <f t="shared" si="22"/>
        <v>3850000</v>
      </c>
      <c r="I86" s="119">
        <f t="shared" si="23"/>
        <v>3050000</v>
      </c>
      <c r="J86" s="307">
        <f t="shared" ref="J86:J91" si="25">ROUND(H86*1,-4)</f>
        <v>3850000</v>
      </c>
      <c r="K86" s="352">
        <v>0.19</v>
      </c>
      <c r="L86" s="66"/>
      <c r="M86" s="47"/>
      <c r="N86" s="45"/>
      <c r="O86" s="45"/>
      <c r="P86" s="45"/>
      <c r="Q86" s="32"/>
    </row>
    <row r="87" spans="1:17" s="10" customFormat="1" ht="50.25" customHeight="1">
      <c r="A87" s="443"/>
      <c r="B87" s="445"/>
      <c r="C87" s="115" t="s">
        <v>106</v>
      </c>
      <c r="D87" s="66" t="s">
        <v>235</v>
      </c>
      <c r="E87" s="107" t="s">
        <v>792</v>
      </c>
      <c r="F87" s="276"/>
      <c r="G87" s="242">
        <f>ROUND(H87/1.3,-3)</f>
        <v>2900000</v>
      </c>
      <c r="H87" s="243">
        <f>ROUND(3588000*1.05,-4)</f>
        <v>3770000</v>
      </c>
      <c r="I87" s="119">
        <f t="shared" si="23"/>
        <v>2987000</v>
      </c>
      <c r="J87" s="307">
        <f t="shared" si="25"/>
        <v>3770000</v>
      </c>
      <c r="K87" s="352">
        <v>0.19</v>
      </c>
      <c r="L87" s="66"/>
      <c r="M87" s="47"/>
      <c r="N87" s="45"/>
      <c r="O87" s="45"/>
      <c r="P87" s="45"/>
      <c r="Q87" s="32"/>
    </row>
    <row r="88" spans="1:17" s="10" customFormat="1" ht="45.75" customHeight="1">
      <c r="A88" s="442">
        <v>7</v>
      </c>
      <c r="B88" s="444"/>
      <c r="C88" s="115" t="s">
        <v>793</v>
      </c>
      <c r="D88" s="66" t="s">
        <v>235</v>
      </c>
      <c r="E88" s="107" t="s">
        <v>794</v>
      </c>
      <c r="F88" s="276">
        <v>3310000</v>
      </c>
      <c r="G88" s="242">
        <f t="shared" si="21"/>
        <v>3480000</v>
      </c>
      <c r="H88" s="243">
        <f t="shared" si="22"/>
        <v>4520000</v>
      </c>
      <c r="I88" s="119">
        <f t="shared" si="23"/>
        <v>3581000</v>
      </c>
      <c r="J88" s="307">
        <f t="shared" si="25"/>
        <v>4520000</v>
      </c>
      <c r="K88" s="352">
        <v>0.19</v>
      </c>
      <c r="L88" s="66"/>
      <c r="M88" s="45"/>
      <c r="N88" s="45"/>
      <c r="O88" s="45"/>
      <c r="P88" s="45"/>
      <c r="Q88" s="32"/>
    </row>
    <row r="89" spans="1:17" s="10" customFormat="1" ht="45.75" customHeight="1">
      <c r="A89" s="443"/>
      <c r="B89" s="445"/>
      <c r="C89" s="115" t="s">
        <v>107</v>
      </c>
      <c r="D89" s="66" t="s">
        <v>235</v>
      </c>
      <c r="E89" s="107" t="s">
        <v>795</v>
      </c>
      <c r="F89" s="276"/>
      <c r="G89" s="242">
        <f>ROUND(H89/1.3,-3)</f>
        <v>3385000</v>
      </c>
      <c r="H89" s="243">
        <f>ROUND(4186000*1.05,-4)</f>
        <v>4400000</v>
      </c>
      <c r="I89" s="119">
        <f t="shared" si="23"/>
        <v>3486000</v>
      </c>
      <c r="J89" s="307">
        <f t="shared" si="25"/>
        <v>4400000</v>
      </c>
      <c r="K89" s="352">
        <v>0.19</v>
      </c>
      <c r="L89" s="66"/>
      <c r="M89" s="45"/>
      <c r="N89" s="45"/>
      <c r="O89" s="45"/>
      <c r="P89" s="45"/>
      <c r="Q89" s="32"/>
    </row>
    <row r="90" spans="1:17" s="10" customFormat="1" ht="49.5" customHeight="1">
      <c r="A90" s="442">
        <v>8</v>
      </c>
      <c r="B90" s="444"/>
      <c r="C90" s="115" t="s">
        <v>796</v>
      </c>
      <c r="D90" s="66" t="s">
        <v>259</v>
      </c>
      <c r="E90" s="107" t="s">
        <v>797</v>
      </c>
      <c r="F90" s="276">
        <v>4250000</v>
      </c>
      <c r="G90" s="242">
        <f t="shared" si="21"/>
        <v>4460000</v>
      </c>
      <c r="H90" s="243">
        <f t="shared" si="22"/>
        <v>5800000</v>
      </c>
      <c r="I90" s="119">
        <f t="shared" si="23"/>
        <v>4595000</v>
      </c>
      <c r="J90" s="307">
        <f t="shared" si="25"/>
        <v>5800000</v>
      </c>
      <c r="K90" s="352">
        <v>0.19</v>
      </c>
      <c r="L90" s="66"/>
      <c r="M90" s="45"/>
      <c r="N90" s="45"/>
      <c r="O90" s="45"/>
      <c r="P90" s="45"/>
      <c r="Q90" s="32"/>
    </row>
    <row r="91" spans="1:17" s="10" customFormat="1" ht="49.5" customHeight="1">
      <c r="A91" s="443"/>
      <c r="B91" s="445"/>
      <c r="C91" s="115" t="s">
        <v>108</v>
      </c>
      <c r="D91" s="66" t="s">
        <v>259</v>
      </c>
      <c r="E91" s="107" t="s">
        <v>798</v>
      </c>
      <c r="F91" s="276"/>
      <c r="G91" s="242">
        <f>ROUND(H91/1.3,-3)</f>
        <v>4354000</v>
      </c>
      <c r="H91" s="243">
        <f>ROUND(5395000*1.05,-4)</f>
        <v>5660000</v>
      </c>
      <c r="I91" s="119">
        <f t="shared" si="23"/>
        <v>4484000</v>
      </c>
      <c r="J91" s="307">
        <f t="shared" si="25"/>
        <v>5660000</v>
      </c>
      <c r="K91" s="352">
        <v>0.19</v>
      </c>
      <c r="L91" s="66"/>
      <c r="M91" s="45"/>
      <c r="N91" s="45"/>
      <c r="O91" s="45"/>
      <c r="P91" s="45"/>
      <c r="Q91" s="32"/>
    </row>
    <row r="92" spans="1:17" s="22" customFormat="1" ht="63.75" customHeight="1">
      <c r="A92" s="155"/>
      <c r="B92" s="419" t="s">
        <v>801</v>
      </c>
      <c r="C92" s="419"/>
      <c r="D92" s="419"/>
      <c r="E92" s="419"/>
      <c r="F92" s="419"/>
      <c r="G92" s="419"/>
      <c r="H92" s="419"/>
      <c r="I92" s="419"/>
      <c r="J92" s="419"/>
      <c r="K92" s="419"/>
      <c r="L92" s="419"/>
      <c r="N92" s="48"/>
      <c r="O92" s="48"/>
      <c r="P92" s="48"/>
      <c r="Q92" s="33"/>
    </row>
    <row r="93" spans="1:17" s="22" customFormat="1" ht="13.5" customHeight="1">
      <c r="A93" s="156"/>
      <c r="B93" s="157"/>
      <c r="C93" s="157"/>
      <c r="D93" s="157"/>
      <c r="E93" s="157"/>
      <c r="F93" s="277"/>
      <c r="G93" s="244"/>
      <c r="H93" s="244"/>
      <c r="I93" s="157"/>
      <c r="J93" s="308"/>
      <c r="K93" s="360"/>
      <c r="L93" s="217"/>
      <c r="N93" s="48"/>
      <c r="O93" s="48"/>
      <c r="P93" s="48"/>
      <c r="Q93" s="33"/>
    </row>
    <row r="94" spans="1:17" ht="24" customHeight="1">
      <c r="A94" s="73" t="s">
        <v>452</v>
      </c>
      <c r="B94" s="436" t="s">
        <v>4</v>
      </c>
      <c r="C94" s="437"/>
      <c r="D94" s="437"/>
      <c r="E94" s="437"/>
      <c r="F94" s="437"/>
      <c r="G94" s="437"/>
      <c r="H94" s="437"/>
      <c r="I94" s="437"/>
      <c r="J94" s="437"/>
      <c r="K94" s="437"/>
      <c r="L94" s="438"/>
    </row>
    <row r="95" spans="1:17" s="11" customFormat="1" ht="81" customHeight="1">
      <c r="A95" s="65">
        <v>1</v>
      </c>
      <c r="B95" s="109"/>
      <c r="C95" s="68" t="s">
        <v>115</v>
      </c>
      <c r="D95" s="78" t="s">
        <v>260</v>
      </c>
      <c r="E95" s="77" t="s">
        <v>494</v>
      </c>
      <c r="F95" s="274">
        <v>1490000</v>
      </c>
      <c r="G95" s="237">
        <f>ROUND(F95*1.05,-4)</f>
        <v>1560000</v>
      </c>
      <c r="H95" s="240">
        <f t="shared" ref="H95:H104" si="26">ROUND(G95*1.3,-4)</f>
        <v>2030000</v>
      </c>
      <c r="I95" s="119">
        <f t="shared" ref="I95:I104" si="27">ROUND(J95/1.3*1.03,-3)</f>
        <v>1656000</v>
      </c>
      <c r="J95" s="307">
        <f t="shared" ref="J95:J104" si="28">ROUND(H95*1.03,-4)</f>
        <v>2090000</v>
      </c>
      <c r="K95" s="352">
        <v>0.19</v>
      </c>
      <c r="L95" s="211" t="s">
        <v>375</v>
      </c>
      <c r="M95" s="49"/>
      <c r="N95" s="49"/>
      <c r="O95" s="49"/>
      <c r="P95" s="49"/>
      <c r="Q95" s="23"/>
    </row>
    <row r="96" spans="1:17" s="11" customFormat="1" ht="81" customHeight="1">
      <c r="A96" s="65">
        <v>2</v>
      </c>
      <c r="B96" s="78"/>
      <c r="C96" s="68" t="s">
        <v>116</v>
      </c>
      <c r="D96" s="78" t="s">
        <v>261</v>
      </c>
      <c r="E96" s="77" t="s">
        <v>495</v>
      </c>
      <c r="F96" s="274">
        <v>2540000</v>
      </c>
      <c r="G96" s="237">
        <f>ROUND(F96*1.05,-4)</f>
        <v>2670000</v>
      </c>
      <c r="H96" s="240">
        <f t="shared" si="26"/>
        <v>3470000</v>
      </c>
      <c r="I96" s="119">
        <f t="shared" si="27"/>
        <v>2829000</v>
      </c>
      <c r="J96" s="307">
        <f t="shared" si="28"/>
        <v>3570000</v>
      </c>
      <c r="K96" s="352">
        <v>0.19</v>
      </c>
      <c r="L96" s="211" t="s">
        <v>375</v>
      </c>
      <c r="M96" s="49"/>
      <c r="N96" s="49"/>
      <c r="O96" s="49"/>
      <c r="P96" s="50"/>
      <c r="Q96" s="23"/>
    </row>
    <row r="97" spans="1:17" s="11" customFormat="1" ht="81" customHeight="1">
      <c r="A97" s="65">
        <v>3</v>
      </c>
      <c r="B97" s="78"/>
      <c r="C97" s="68" t="s">
        <v>117</v>
      </c>
      <c r="D97" s="78" t="s">
        <v>262</v>
      </c>
      <c r="E97" s="77" t="s">
        <v>496</v>
      </c>
      <c r="F97" s="274">
        <v>3880000</v>
      </c>
      <c r="G97" s="237">
        <f>ROUND(F97*0.9*1.05,-4)</f>
        <v>3670000</v>
      </c>
      <c r="H97" s="240">
        <f t="shared" si="26"/>
        <v>4770000</v>
      </c>
      <c r="I97" s="119">
        <f t="shared" si="27"/>
        <v>3890000</v>
      </c>
      <c r="J97" s="307">
        <f t="shared" si="28"/>
        <v>4910000</v>
      </c>
      <c r="K97" s="352">
        <v>0.19</v>
      </c>
      <c r="L97" s="211" t="s">
        <v>375</v>
      </c>
      <c r="M97" s="49"/>
      <c r="N97" s="49"/>
      <c r="O97" s="49"/>
      <c r="P97" s="50"/>
      <c r="Q97" s="23"/>
    </row>
    <row r="98" spans="1:17" s="11" customFormat="1" ht="81" customHeight="1">
      <c r="A98" s="65">
        <v>4</v>
      </c>
      <c r="B98" s="97"/>
      <c r="C98" s="68" t="s">
        <v>109</v>
      </c>
      <c r="D98" s="78" t="s">
        <v>263</v>
      </c>
      <c r="E98" s="77" t="s">
        <v>264</v>
      </c>
      <c r="F98" s="274">
        <v>1190000</v>
      </c>
      <c r="G98" s="237">
        <f>ROUND(F98*1.05,-4)</f>
        <v>1250000</v>
      </c>
      <c r="H98" s="240">
        <f t="shared" si="26"/>
        <v>1630000</v>
      </c>
      <c r="I98" s="119">
        <f t="shared" si="27"/>
        <v>1331000</v>
      </c>
      <c r="J98" s="307">
        <f t="shared" si="28"/>
        <v>1680000</v>
      </c>
      <c r="K98" s="352">
        <v>0.19</v>
      </c>
      <c r="L98" s="211"/>
      <c r="M98" s="49"/>
      <c r="N98" s="49"/>
      <c r="O98" s="49"/>
      <c r="P98" s="49"/>
      <c r="Q98" s="23"/>
    </row>
    <row r="99" spans="1:17" s="11" customFormat="1" ht="81" customHeight="1">
      <c r="A99" s="65">
        <v>5</v>
      </c>
      <c r="B99" s="97"/>
      <c r="C99" s="68" t="s">
        <v>110</v>
      </c>
      <c r="D99" s="78" t="s">
        <v>265</v>
      </c>
      <c r="E99" s="77" t="s">
        <v>264</v>
      </c>
      <c r="F99" s="274">
        <v>1030000</v>
      </c>
      <c r="G99" s="237">
        <f>ROUND(F99*1.05,-4)</f>
        <v>1080000</v>
      </c>
      <c r="H99" s="240">
        <f t="shared" si="26"/>
        <v>1400000</v>
      </c>
      <c r="I99" s="119">
        <f t="shared" si="27"/>
        <v>1141000</v>
      </c>
      <c r="J99" s="307">
        <f t="shared" si="28"/>
        <v>1440000</v>
      </c>
      <c r="K99" s="352">
        <v>0.19</v>
      </c>
      <c r="L99" s="211"/>
      <c r="M99" s="49"/>
      <c r="N99" s="49"/>
      <c r="O99" s="49"/>
      <c r="P99" s="49"/>
      <c r="Q99" s="23"/>
    </row>
    <row r="100" spans="1:17" s="11" customFormat="1" ht="81" customHeight="1">
      <c r="A100" s="65">
        <v>6</v>
      </c>
      <c r="B100" s="97"/>
      <c r="C100" s="68" t="s">
        <v>118</v>
      </c>
      <c r="D100" s="78" t="s">
        <v>235</v>
      </c>
      <c r="E100" s="77" t="s">
        <v>266</v>
      </c>
      <c r="F100" s="274">
        <v>1440000</v>
      </c>
      <c r="G100" s="237">
        <f>ROUND(F100*1.05,-4)</f>
        <v>1510000</v>
      </c>
      <c r="H100" s="240">
        <f t="shared" si="26"/>
        <v>1960000</v>
      </c>
      <c r="I100" s="119">
        <f t="shared" si="27"/>
        <v>1600000</v>
      </c>
      <c r="J100" s="307">
        <f t="shared" si="28"/>
        <v>2020000</v>
      </c>
      <c r="K100" s="352">
        <v>0.19</v>
      </c>
      <c r="L100" s="211" t="s">
        <v>375</v>
      </c>
      <c r="M100" s="49"/>
      <c r="N100" s="49"/>
      <c r="O100" s="49"/>
      <c r="P100" s="49"/>
      <c r="Q100" s="23"/>
    </row>
    <row r="101" spans="1:17" s="11" customFormat="1" ht="81" customHeight="1">
      <c r="A101" s="65">
        <v>7</v>
      </c>
      <c r="B101" s="97"/>
      <c r="C101" s="68" t="s">
        <v>119</v>
      </c>
      <c r="D101" s="78" t="s">
        <v>267</v>
      </c>
      <c r="E101" s="77" t="s">
        <v>268</v>
      </c>
      <c r="F101" s="274">
        <v>1490000</v>
      </c>
      <c r="G101" s="237">
        <f>ROUND(F101*0.9*1.05,-4)</f>
        <v>1410000</v>
      </c>
      <c r="H101" s="240">
        <f t="shared" si="26"/>
        <v>1830000</v>
      </c>
      <c r="I101" s="119">
        <f t="shared" si="27"/>
        <v>1490000</v>
      </c>
      <c r="J101" s="307">
        <f t="shared" si="28"/>
        <v>1880000</v>
      </c>
      <c r="K101" s="352">
        <v>0.19</v>
      </c>
      <c r="L101" s="211" t="s">
        <v>375</v>
      </c>
      <c r="M101" s="49"/>
      <c r="N101" s="49"/>
      <c r="O101" s="49"/>
      <c r="P101" s="49"/>
      <c r="Q101" s="23"/>
    </row>
    <row r="102" spans="1:17" s="11" customFormat="1" ht="81" customHeight="1">
      <c r="A102" s="65">
        <v>8</v>
      </c>
      <c r="B102" s="97"/>
      <c r="C102" s="68" t="s">
        <v>120</v>
      </c>
      <c r="D102" s="78" t="s">
        <v>269</v>
      </c>
      <c r="E102" s="77" t="s">
        <v>497</v>
      </c>
      <c r="F102" s="274">
        <v>1990000</v>
      </c>
      <c r="G102" s="237">
        <f>ROUND(F102*1.05,-4)</f>
        <v>2090000</v>
      </c>
      <c r="H102" s="240">
        <f t="shared" si="26"/>
        <v>2720000</v>
      </c>
      <c r="I102" s="119">
        <f t="shared" si="27"/>
        <v>2218000</v>
      </c>
      <c r="J102" s="307">
        <f t="shared" si="28"/>
        <v>2800000</v>
      </c>
      <c r="K102" s="352">
        <v>0.19</v>
      </c>
      <c r="L102" s="211" t="s">
        <v>375</v>
      </c>
      <c r="M102" s="49"/>
      <c r="N102" s="49"/>
      <c r="O102" s="49"/>
      <c r="P102" s="49"/>
      <c r="Q102" s="23"/>
    </row>
    <row r="103" spans="1:17" s="11" customFormat="1" ht="82.5" customHeight="1">
      <c r="A103" s="65">
        <v>9</v>
      </c>
      <c r="B103" s="97"/>
      <c r="C103" s="68" t="s">
        <v>121</v>
      </c>
      <c r="D103" s="78" t="s">
        <v>270</v>
      </c>
      <c r="E103" s="77" t="s">
        <v>271</v>
      </c>
      <c r="F103" s="274">
        <v>3780000</v>
      </c>
      <c r="G103" s="237">
        <f>ROUND(F103*0.9*1.05,-4)</f>
        <v>3570000</v>
      </c>
      <c r="H103" s="240">
        <f t="shared" si="26"/>
        <v>4640000</v>
      </c>
      <c r="I103" s="119">
        <f t="shared" si="27"/>
        <v>3787000</v>
      </c>
      <c r="J103" s="307">
        <f t="shared" si="28"/>
        <v>4780000</v>
      </c>
      <c r="K103" s="352">
        <v>0.19</v>
      </c>
      <c r="L103" s="211" t="s">
        <v>375</v>
      </c>
      <c r="M103" s="49"/>
      <c r="N103" s="49"/>
      <c r="O103" s="49"/>
      <c r="P103" s="49"/>
      <c r="Q103" s="23"/>
    </row>
    <row r="104" spans="1:17" s="11" customFormat="1" ht="84.75" customHeight="1">
      <c r="A104" s="65">
        <v>10</v>
      </c>
      <c r="B104" s="97"/>
      <c r="C104" s="68" t="s">
        <v>122</v>
      </c>
      <c r="D104" s="78" t="s">
        <v>272</v>
      </c>
      <c r="E104" s="77" t="s">
        <v>271</v>
      </c>
      <c r="F104" s="274">
        <v>3350000</v>
      </c>
      <c r="G104" s="237">
        <f>ROUND(F104*0.9*1.05,-4)</f>
        <v>3170000</v>
      </c>
      <c r="H104" s="240">
        <f t="shared" si="26"/>
        <v>4120000</v>
      </c>
      <c r="I104" s="119">
        <f t="shared" si="27"/>
        <v>3359000</v>
      </c>
      <c r="J104" s="307">
        <f t="shared" si="28"/>
        <v>4240000</v>
      </c>
      <c r="K104" s="352">
        <v>0.19</v>
      </c>
      <c r="L104" s="211" t="s">
        <v>375</v>
      </c>
      <c r="M104" s="49"/>
      <c r="N104" s="49"/>
      <c r="O104" s="49"/>
      <c r="P104" s="49"/>
      <c r="Q104" s="23"/>
    </row>
    <row r="105" spans="1:17" ht="21.75" customHeight="1">
      <c r="A105" s="452" t="s">
        <v>205</v>
      </c>
      <c r="B105" s="453"/>
      <c r="C105" s="453"/>
      <c r="D105" s="453"/>
      <c r="E105" s="453"/>
      <c r="F105" s="453"/>
      <c r="G105" s="453"/>
      <c r="H105" s="453"/>
      <c r="I105" s="453"/>
      <c r="J105" s="453"/>
      <c r="K105" s="453"/>
      <c r="L105" s="453"/>
    </row>
    <row r="106" spans="1:17" ht="25.5" customHeight="1">
      <c r="A106" s="73" t="s">
        <v>225</v>
      </c>
      <c r="B106" s="436" t="s">
        <v>648</v>
      </c>
      <c r="C106" s="437"/>
      <c r="D106" s="437"/>
      <c r="E106" s="437"/>
      <c r="F106" s="437"/>
      <c r="G106" s="437"/>
      <c r="H106" s="437"/>
      <c r="I106" s="437"/>
      <c r="J106" s="437"/>
      <c r="K106" s="437"/>
      <c r="L106" s="438"/>
    </row>
    <row r="107" spans="1:17" s="92" customFormat="1" ht="114.75" customHeight="1">
      <c r="A107" s="65">
        <v>1</v>
      </c>
      <c r="B107" s="69"/>
      <c r="C107" s="105" t="s">
        <v>516</v>
      </c>
      <c r="D107" s="91" t="s">
        <v>517</v>
      </c>
      <c r="E107" s="107" t="s">
        <v>518</v>
      </c>
      <c r="F107" s="278"/>
      <c r="G107" s="245">
        <f>ROUND(H107/1.3,-4)</f>
        <v>6000000</v>
      </c>
      <c r="H107" s="245">
        <f>6000000*1.3</f>
        <v>7800000</v>
      </c>
      <c r="I107" s="119">
        <f t="shared" ref="I107:I129" si="29">ROUND(J107/1.3*1.03,-3)</f>
        <v>6180000</v>
      </c>
      <c r="J107" s="309">
        <f t="shared" ref="J107:J116" si="30">H107</f>
        <v>7800000</v>
      </c>
      <c r="K107" s="352">
        <v>0.19</v>
      </c>
      <c r="L107" s="209" t="s">
        <v>375</v>
      </c>
      <c r="M107" s="51"/>
      <c r="N107" s="143">
        <f t="shared" ref="N107:N170" si="31">ROUND(H107/1.3,-3)</f>
        <v>6000000</v>
      </c>
      <c r="O107" s="51"/>
      <c r="P107" s="51"/>
      <c r="Q107" s="51"/>
    </row>
    <row r="108" spans="1:17" s="11" customFormat="1" ht="27.6" customHeight="1">
      <c r="A108" s="433">
        <v>2</v>
      </c>
      <c r="B108" s="413"/>
      <c r="C108" s="98" t="s">
        <v>758</v>
      </c>
      <c r="D108" s="93" t="s">
        <v>219</v>
      </c>
      <c r="E108" s="426" t="s">
        <v>559</v>
      </c>
      <c r="F108" s="279"/>
      <c r="G108" s="246">
        <v>920000</v>
      </c>
      <c r="H108" s="245">
        <f>ROUND(G108*1.3,-4)</f>
        <v>1200000</v>
      </c>
      <c r="I108" s="119">
        <f t="shared" si="29"/>
        <v>951000</v>
      </c>
      <c r="J108" s="309">
        <f t="shared" si="30"/>
        <v>1200000</v>
      </c>
      <c r="K108" s="352">
        <v>0.19</v>
      </c>
      <c r="L108" s="211" t="s">
        <v>375</v>
      </c>
      <c r="M108" s="49"/>
      <c r="N108" s="143">
        <f t="shared" si="31"/>
        <v>923000</v>
      </c>
      <c r="O108" s="49"/>
      <c r="P108" s="49"/>
      <c r="Q108" s="23"/>
    </row>
    <row r="109" spans="1:17" s="11" customFormat="1" ht="27.6" customHeight="1">
      <c r="A109" s="434"/>
      <c r="B109" s="414"/>
      <c r="C109" s="213" t="s">
        <v>759</v>
      </c>
      <c r="D109" s="91" t="s">
        <v>242</v>
      </c>
      <c r="E109" s="427"/>
      <c r="F109" s="279"/>
      <c r="G109" s="246">
        <v>1250000</v>
      </c>
      <c r="H109" s="245">
        <f t="shared" ref="H109:H113" si="32">ROUND(G109*1.3,-4)</f>
        <v>1630000</v>
      </c>
      <c r="I109" s="119">
        <f t="shared" si="29"/>
        <v>1291000</v>
      </c>
      <c r="J109" s="309">
        <f t="shared" si="30"/>
        <v>1630000</v>
      </c>
      <c r="K109" s="352">
        <v>0.19</v>
      </c>
      <c r="L109" s="211" t="s">
        <v>375</v>
      </c>
      <c r="M109" s="49"/>
      <c r="N109" s="143">
        <f t="shared" si="31"/>
        <v>1254000</v>
      </c>
      <c r="O109" s="49"/>
      <c r="P109" s="49"/>
      <c r="Q109" s="23"/>
    </row>
    <row r="110" spans="1:17" s="11" customFormat="1" ht="27.6" customHeight="1">
      <c r="A110" s="435"/>
      <c r="B110" s="415"/>
      <c r="C110" s="98" t="s">
        <v>760</v>
      </c>
      <c r="D110" s="91" t="s">
        <v>243</v>
      </c>
      <c r="E110" s="428"/>
      <c r="F110" s="279"/>
      <c r="G110" s="246">
        <v>1450000</v>
      </c>
      <c r="H110" s="245">
        <f t="shared" si="32"/>
        <v>1890000</v>
      </c>
      <c r="I110" s="119">
        <f t="shared" si="29"/>
        <v>1497000</v>
      </c>
      <c r="J110" s="309">
        <f t="shared" si="30"/>
        <v>1890000</v>
      </c>
      <c r="K110" s="352">
        <v>0.19</v>
      </c>
      <c r="L110" s="211" t="s">
        <v>375</v>
      </c>
      <c r="M110" s="49"/>
      <c r="N110" s="143">
        <f t="shared" si="31"/>
        <v>1454000</v>
      </c>
      <c r="O110" s="49"/>
      <c r="P110" s="49"/>
      <c r="Q110" s="23"/>
    </row>
    <row r="111" spans="1:17" s="11" customFormat="1" ht="27.6" customHeight="1">
      <c r="A111" s="433">
        <v>3</v>
      </c>
      <c r="B111" s="413"/>
      <c r="C111" s="213" t="s">
        <v>761</v>
      </c>
      <c r="D111" s="93" t="s">
        <v>219</v>
      </c>
      <c r="E111" s="426" t="s">
        <v>560</v>
      </c>
      <c r="F111" s="279"/>
      <c r="G111" s="240">
        <f>G108+650000</f>
        <v>1570000</v>
      </c>
      <c r="H111" s="245">
        <f t="shared" si="32"/>
        <v>2040000</v>
      </c>
      <c r="I111" s="119">
        <f t="shared" si="29"/>
        <v>1616000</v>
      </c>
      <c r="J111" s="309">
        <f t="shared" si="30"/>
        <v>2040000</v>
      </c>
      <c r="K111" s="352">
        <v>0.19</v>
      </c>
      <c r="L111" s="211" t="s">
        <v>375</v>
      </c>
      <c r="M111" s="49"/>
      <c r="N111" s="143">
        <f t="shared" si="31"/>
        <v>1569000</v>
      </c>
      <c r="O111" s="49"/>
      <c r="P111" s="49"/>
      <c r="Q111" s="23"/>
    </row>
    <row r="112" spans="1:17" s="11" customFormat="1" ht="27.6" customHeight="1">
      <c r="A112" s="434"/>
      <c r="B112" s="414"/>
      <c r="C112" s="98" t="s">
        <v>762</v>
      </c>
      <c r="D112" s="91" t="s">
        <v>242</v>
      </c>
      <c r="E112" s="427"/>
      <c r="F112" s="279"/>
      <c r="G112" s="240">
        <f>(G109+650000)</f>
        <v>1900000</v>
      </c>
      <c r="H112" s="245">
        <f t="shared" si="32"/>
        <v>2470000</v>
      </c>
      <c r="I112" s="119">
        <f t="shared" si="29"/>
        <v>1957000</v>
      </c>
      <c r="J112" s="309">
        <f t="shared" si="30"/>
        <v>2470000</v>
      </c>
      <c r="K112" s="352">
        <v>0.19</v>
      </c>
      <c r="L112" s="203" t="s">
        <v>375</v>
      </c>
      <c r="M112" s="49"/>
      <c r="N112" s="143">
        <f t="shared" si="31"/>
        <v>1900000</v>
      </c>
      <c r="O112" s="49"/>
      <c r="P112" s="49"/>
      <c r="Q112" s="23"/>
    </row>
    <row r="113" spans="1:17" s="11" customFormat="1" ht="27.6" customHeight="1">
      <c r="A113" s="435"/>
      <c r="B113" s="415"/>
      <c r="C113" s="213" t="s">
        <v>763</v>
      </c>
      <c r="D113" s="91" t="s">
        <v>243</v>
      </c>
      <c r="E113" s="428"/>
      <c r="F113" s="279"/>
      <c r="G113" s="240">
        <f>(G110+650000)</f>
        <v>2100000</v>
      </c>
      <c r="H113" s="245">
        <f t="shared" si="32"/>
        <v>2730000</v>
      </c>
      <c r="I113" s="119">
        <f t="shared" si="29"/>
        <v>2163000</v>
      </c>
      <c r="J113" s="309">
        <f t="shared" si="30"/>
        <v>2730000</v>
      </c>
      <c r="K113" s="352">
        <v>0.19</v>
      </c>
      <c r="L113" s="203" t="s">
        <v>375</v>
      </c>
      <c r="M113" s="49"/>
      <c r="N113" s="143">
        <f t="shared" si="31"/>
        <v>2100000</v>
      </c>
      <c r="O113" s="49"/>
      <c r="P113" s="49"/>
      <c r="Q113" s="23"/>
    </row>
    <row r="114" spans="1:17" s="20" customFormat="1" ht="30.75" customHeight="1">
      <c r="A114" s="433">
        <v>4</v>
      </c>
      <c r="B114" s="481"/>
      <c r="C114" s="98" t="s">
        <v>412</v>
      </c>
      <c r="D114" s="93" t="s">
        <v>219</v>
      </c>
      <c r="E114" s="426" t="s">
        <v>649</v>
      </c>
      <c r="F114" s="280"/>
      <c r="G114" s="245">
        <f>950000</f>
        <v>950000</v>
      </c>
      <c r="H114" s="245">
        <f>ROUND(G114*1.3,-4)</f>
        <v>1240000</v>
      </c>
      <c r="I114" s="119">
        <f t="shared" si="29"/>
        <v>982000</v>
      </c>
      <c r="J114" s="309">
        <f t="shared" si="30"/>
        <v>1240000</v>
      </c>
      <c r="K114" s="352">
        <v>0.19</v>
      </c>
      <c r="L114" s="207" t="s">
        <v>375</v>
      </c>
      <c r="M114" s="51"/>
      <c r="N114" s="143">
        <f t="shared" si="31"/>
        <v>954000</v>
      </c>
      <c r="O114" s="51"/>
      <c r="P114" s="51"/>
      <c r="Q114" s="34"/>
    </row>
    <row r="115" spans="1:17" s="20" customFormat="1" ht="30.75" customHeight="1">
      <c r="A115" s="434"/>
      <c r="B115" s="481"/>
      <c r="C115" s="105" t="s">
        <v>413</v>
      </c>
      <c r="D115" s="91" t="s">
        <v>242</v>
      </c>
      <c r="E115" s="427"/>
      <c r="F115" s="280"/>
      <c r="G115" s="247">
        <f>1280000</f>
        <v>1280000</v>
      </c>
      <c r="H115" s="245">
        <f t="shared" ref="H115:H116" si="33">ROUND(G115*1.3,-4)</f>
        <v>1660000</v>
      </c>
      <c r="I115" s="119">
        <f t="shared" si="29"/>
        <v>1315000</v>
      </c>
      <c r="J115" s="309">
        <f t="shared" si="30"/>
        <v>1660000</v>
      </c>
      <c r="K115" s="352">
        <v>0.19</v>
      </c>
      <c r="L115" s="209" t="s">
        <v>375</v>
      </c>
      <c r="M115" s="51"/>
      <c r="N115" s="143">
        <f t="shared" si="31"/>
        <v>1277000</v>
      </c>
      <c r="O115" s="51"/>
      <c r="P115" s="51"/>
      <c r="Q115" s="34"/>
    </row>
    <row r="116" spans="1:17" s="20" customFormat="1" ht="30.75" customHeight="1">
      <c r="A116" s="435"/>
      <c r="B116" s="481"/>
      <c r="C116" s="98" t="s">
        <v>414</v>
      </c>
      <c r="D116" s="91" t="s">
        <v>243</v>
      </c>
      <c r="E116" s="428"/>
      <c r="F116" s="280"/>
      <c r="G116" s="247">
        <f>1480000</f>
        <v>1480000</v>
      </c>
      <c r="H116" s="245">
        <f t="shared" si="33"/>
        <v>1920000</v>
      </c>
      <c r="I116" s="119">
        <f t="shared" si="29"/>
        <v>1521000</v>
      </c>
      <c r="J116" s="309">
        <f t="shared" si="30"/>
        <v>1920000</v>
      </c>
      <c r="K116" s="352">
        <v>0.19</v>
      </c>
      <c r="L116" s="209" t="s">
        <v>375</v>
      </c>
      <c r="M116" s="51"/>
      <c r="N116" s="143">
        <f t="shared" si="31"/>
        <v>1477000</v>
      </c>
      <c r="O116" s="51"/>
      <c r="P116" s="51"/>
      <c r="Q116" s="34"/>
    </row>
    <row r="117" spans="1:17" s="20" customFormat="1" ht="30.75" customHeight="1">
      <c r="A117" s="433">
        <v>5</v>
      </c>
      <c r="B117" s="393"/>
      <c r="C117" s="213" t="s">
        <v>764</v>
      </c>
      <c r="D117" s="91" t="s">
        <v>219</v>
      </c>
      <c r="E117" s="426" t="s">
        <v>487</v>
      </c>
      <c r="F117" s="280"/>
      <c r="G117" s="247">
        <v>1580000</v>
      </c>
      <c r="H117" s="245">
        <f t="shared" ref="H117:H119" si="34">ROUND(G117*1.3,-3)</f>
        <v>2054000</v>
      </c>
      <c r="I117" s="119">
        <f t="shared" si="29"/>
        <v>1624000</v>
      </c>
      <c r="J117" s="309">
        <f>ROUND(H117,-4)</f>
        <v>2050000</v>
      </c>
      <c r="K117" s="352">
        <v>0.19</v>
      </c>
      <c r="L117" s="209" t="s">
        <v>375</v>
      </c>
      <c r="M117" s="51"/>
      <c r="N117" s="143">
        <f t="shared" si="31"/>
        <v>1580000</v>
      </c>
      <c r="O117" s="51"/>
      <c r="P117" s="51"/>
      <c r="Q117" s="34"/>
    </row>
    <row r="118" spans="1:17" s="20" customFormat="1" ht="30.75" customHeight="1">
      <c r="A118" s="434"/>
      <c r="B118" s="394"/>
      <c r="C118" s="98" t="s">
        <v>765</v>
      </c>
      <c r="D118" s="91" t="s">
        <v>242</v>
      </c>
      <c r="E118" s="427"/>
      <c r="F118" s="280"/>
      <c r="G118" s="247">
        <v>1980000</v>
      </c>
      <c r="H118" s="245">
        <f t="shared" si="34"/>
        <v>2574000</v>
      </c>
      <c r="I118" s="119">
        <f t="shared" si="29"/>
        <v>2036000</v>
      </c>
      <c r="J118" s="309">
        <f>ROUND(H118,-4)</f>
        <v>2570000</v>
      </c>
      <c r="K118" s="352">
        <v>0.19</v>
      </c>
      <c r="L118" s="209" t="s">
        <v>375</v>
      </c>
      <c r="M118" s="51"/>
      <c r="N118" s="143">
        <f t="shared" si="31"/>
        <v>1980000</v>
      </c>
      <c r="O118" s="51"/>
      <c r="P118" s="51"/>
      <c r="Q118" s="34"/>
    </row>
    <row r="119" spans="1:17" s="20" customFormat="1" ht="30.75" customHeight="1">
      <c r="A119" s="435"/>
      <c r="B119" s="395"/>
      <c r="C119" s="213" t="s">
        <v>766</v>
      </c>
      <c r="D119" s="91" t="s">
        <v>243</v>
      </c>
      <c r="E119" s="428"/>
      <c r="F119" s="280"/>
      <c r="G119" s="247">
        <v>2080000</v>
      </c>
      <c r="H119" s="245">
        <f t="shared" si="34"/>
        <v>2704000</v>
      </c>
      <c r="I119" s="119">
        <f t="shared" si="29"/>
        <v>2139000</v>
      </c>
      <c r="J119" s="309">
        <f>ROUND(H119,-4)</f>
        <v>2700000</v>
      </c>
      <c r="K119" s="352">
        <v>0.19</v>
      </c>
      <c r="L119" s="209" t="s">
        <v>375</v>
      </c>
      <c r="M119" s="51"/>
      <c r="N119" s="143">
        <f t="shared" si="31"/>
        <v>2080000</v>
      </c>
      <c r="O119" s="51"/>
      <c r="P119" s="51"/>
      <c r="Q119" s="34"/>
    </row>
    <row r="120" spans="1:17" s="20" customFormat="1" ht="38.25" customHeight="1">
      <c r="A120" s="433">
        <v>6</v>
      </c>
      <c r="B120" s="423"/>
      <c r="C120" s="213" t="s">
        <v>767</v>
      </c>
      <c r="D120" s="91" t="s">
        <v>242</v>
      </c>
      <c r="E120" s="416" t="s">
        <v>542</v>
      </c>
      <c r="F120" s="280"/>
      <c r="G120" s="247">
        <f>2420000</f>
        <v>2420000</v>
      </c>
      <c r="H120" s="245">
        <f>ROUND(G120*1.3,-4)</f>
        <v>3150000</v>
      </c>
      <c r="I120" s="119">
        <f t="shared" si="29"/>
        <v>2567000</v>
      </c>
      <c r="J120" s="309">
        <f t="shared" ref="J120:J129" si="35">ROUND(H120*1.03,-4)</f>
        <v>3240000</v>
      </c>
      <c r="K120" s="352">
        <v>0.19</v>
      </c>
      <c r="L120" s="209" t="s">
        <v>375</v>
      </c>
      <c r="M120" s="51"/>
      <c r="N120" s="143">
        <f t="shared" si="31"/>
        <v>2423000</v>
      </c>
      <c r="O120" s="51"/>
      <c r="P120" s="51"/>
      <c r="Q120" s="34"/>
    </row>
    <row r="121" spans="1:17" s="20" customFormat="1" ht="38.25" customHeight="1">
      <c r="A121" s="435"/>
      <c r="B121" s="425"/>
      <c r="C121" s="98" t="s">
        <v>768</v>
      </c>
      <c r="D121" s="91" t="s">
        <v>243</v>
      </c>
      <c r="E121" s="417"/>
      <c r="F121" s="280"/>
      <c r="G121" s="247">
        <f>2540000</f>
        <v>2540000</v>
      </c>
      <c r="H121" s="245">
        <f t="shared" ref="H121:H123" si="36">ROUND(G121*1.3,-4)</f>
        <v>3300000</v>
      </c>
      <c r="I121" s="119">
        <f t="shared" si="29"/>
        <v>2694000</v>
      </c>
      <c r="J121" s="309">
        <f t="shared" si="35"/>
        <v>3400000</v>
      </c>
      <c r="K121" s="352">
        <v>0.19</v>
      </c>
      <c r="L121" s="209" t="s">
        <v>375</v>
      </c>
      <c r="M121" s="51"/>
      <c r="N121" s="143">
        <f t="shared" si="31"/>
        <v>2538000</v>
      </c>
      <c r="O121" s="51"/>
      <c r="P121" s="51"/>
      <c r="Q121" s="34"/>
    </row>
    <row r="122" spans="1:17" s="20" customFormat="1" ht="38.25" customHeight="1">
      <c r="A122" s="433">
        <v>7</v>
      </c>
      <c r="B122" s="423"/>
      <c r="C122" s="213" t="s">
        <v>769</v>
      </c>
      <c r="D122" s="91" t="s">
        <v>242</v>
      </c>
      <c r="E122" s="416" t="s">
        <v>515</v>
      </c>
      <c r="F122" s="280"/>
      <c r="G122" s="247">
        <f>2500000</f>
        <v>2500000</v>
      </c>
      <c r="H122" s="245">
        <f t="shared" si="36"/>
        <v>3250000</v>
      </c>
      <c r="I122" s="119">
        <f t="shared" si="29"/>
        <v>2654000</v>
      </c>
      <c r="J122" s="309">
        <f t="shared" si="35"/>
        <v>3350000</v>
      </c>
      <c r="K122" s="352">
        <v>0.19</v>
      </c>
      <c r="L122" s="209" t="s">
        <v>375</v>
      </c>
      <c r="M122" s="51"/>
      <c r="N122" s="143">
        <f t="shared" si="31"/>
        <v>2500000</v>
      </c>
      <c r="O122" s="51"/>
      <c r="P122" s="51"/>
      <c r="Q122" s="34"/>
    </row>
    <row r="123" spans="1:17" s="20" customFormat="1" ht="38.25" customHeight="1">
      <c r="A123" s="435"/>
      <c r="B123" s="425"/>
      <c r="C123" s="98" t="s">
        <v>770</v>
      </c>
      <c r="D123" s="91" t="s">
        <v>243</v>
      </c>
      <c r="E123" s="417"/>
      <c r="F123" s="280"/>
      <c r="G123" s="247">
        <f>2620000</f>
        <v>2620000</v>
      </c>
      <c r="H123" s="245">
        <f t="shared" si="36"/>
        <v>3410000</v>
      </c>
      <c r="I123" s="119">
        <f t="shared" si="29"/>
        <v>2781000</v>
      </c>
      <c r="J123" s="309">
        <f t="shared" si="35"/>
        <v>3510000</v>
      </c>
      <c r="K123" s="352">
        <v>0.19</v>
      </c>
      <c r="L123" s="209" t="s">
        <v>375</v>
      </c>
      <c r="M123" s="51"/>
      <c r="N123" s="143">
        <f t="shared" si="31"/>
        <v>2623000</v>
      </c>
      <c r="O123" s="51"/>
      <c r="P123" s="51"/>
      <c r="Q123" s="34"/>
    </row>
    <row r="124" spans="1:17" s="11" customFormat="1" ht="42.75" customHeight="1">
      <c r="A124" s="433">
        <v>8</v>
      </c>
      <c r="B124" s="449"/>
      <c r="C124" s="68" t="s">
        <v>534</v>
      </c>
      <c r="D124" s="65" t="s">
        <v>592</v>
      </c>
      <c r="E124" s="426" t="s">
        <v>540</v>
      </c>
      <c r="F124" s="279"/>
      <c r="G124" s="248">
        <f t="shared" ref="G124:G129" si="37">ROUND(H124/1.3,-3)</f>
        <v>1760000</v>
      </c>
      <c r="H124" s="245">
        <f>1760000*1.3</f>
        <v>2288000</v>
      </c>
      <c r="I124" s="119">
        <f t="shared" si="29"/>
        <v>1870000</v>
      </c>
      <c r="J124" s="309">
        <f t="shared" si="35"/>
        <v>2360000</v>
      </c>
      <c r="K124" s="352">
        <v>0.19</v>
      </c>
      <c r="L124" s="211" t="s">
        <v>375</v>
      </c>
      <c r="M124" s="49"/>
      <c r="N124" s="143">
        <f t="shared" si="31"/>
        <v>1760000</v>
      </c>
      <c r="O124" s="49"/>
      <c r="P124" s="49"/>
      <c r="Q124" s="23"/>
    </row>
    <row r="125" spans="1:17" s="11" customFormat="1" ht="42.75" customHeight="1">
      <c r="A125" s="435"/>
      <c r="B125" s="450"/>
      <c r="C125" s="68" t="s">
        <v>535</v>
      </c>
      <c r="D125" s="65" t="s">
        <v>593</v>
      </c>
      <c r="E125" s="428"/>
      <c r="F125" s="279"/>
      <c r="G125" s="248">
        <f t="shared" si="37"/>
        <v>2420000</v>
      </c>
      <c r="H125" s="245">
        <f>2420000*1.3</f>
        <v>3146000</v>
      </c>
      <c r="I125" s="119">
        <f t="shared" si="29"/>
        <v>2567000</v>
      </c>
      <c r="J125" s="309">
        <f t="shared" si="35"/>
        <v>3240000</v>
      </c>
      <c r="K125" s="352">
        <v>0.19</v>
      </c>
      <c r="L125" s="211" t="s">
        <v>375</v>
      </c>
      <c r="M125" s="49"/>
      <c r="N125" s="143">
        <f t="shared" si="31"/>
        <v>2420000</v>
      </c>
      <c r="O125" s="49"/>
      <c r="P125" s="49"/>
      <c r="Q125" s="23"/>
    </row>
    <row r="126" spans="1:17" s="11" customFormat="1" ht="42.75" customHeight="1">
      <c r="A126" s="433">
        <v>9</v>
      </c>
      <c r="B126" s="449"/>
      <c r="C126" s="68" t="s">
        <v>536</v>
      </c>
      <c r="D126" s="65" t="s">
        <v>594</v>
      </c>
      <c r="E126" s="426" t="s">
        <v>541</v>
      </c>
      <c r="F126" s="279"/>
      <c r="G126" s="248">
        <f t="shared" si="37"/>
        <v>1950000</v>
      </c>
      <c r="H126" s="245">
        <f>1950000*1.3</f>
        <v>2535000</v>
      </c>
      <c r="I126" s="119">
        <f t="shared" si="29"/>
        <v>2068000</v>
      </c>
      <c r="J126" s="309">
        <f t="shared" si="35"/>
        <v>2610000</v>
      </c>
      <c r="K126" s="352">
        <v>0.19</v>
      </c>
      <c r="L126" s="211" t="s">
        <v>375</v>
      </c>
      <c r="M126" s="49"/>
      <c r="N126" s="143">
        <f t="shared" si="31"/>
        <v>1950000</v>
      </c>
      <c r="O126" s="49"/>
      <c r="P126" s="49"/>
      <c r="Q126" s="23"/>
    </row>
    <row r="127" spans="1:17" s="11" customFormat="1" ht="42.75" customHeight="1">
      <c r="A127" s="435"/>
      <c r="B127" s="450"/>
      <c r="C127" s="68" t="s">
        <v>537</v>
      </c>
      <c r="D127" s="65" t="s">
        <v>595</v>
      </c>
      <c r="E127" s="428"/>
      <c r="F127" s="279"/>
      <c r="G127" s="248">
        <f t="shared" si="37"/>
        <v>2680000</v>
      </c>
      <c r="H127" s="245">
        <f>2680000*1.3</f>
        <v>3484000</v>
      </c>
      <c r="I127" s="119">
        <f t="shared" si="29"/>
        <v>2844000</v>
      </c>
      <c r="J127" s="309">
        <f t="shared" si="35"/>
        <v>3590000</v>
      </c>
      <c r="K127" s="352">
        <v>0.19</v>
      </c>
      <c r="L127" s="211" t="s">
        <v>375</v>
      </c>
      <c r="M127" s="49"/>
      <c r="N127" s="143">
        <f t="shared" si="31"/>
        <v>2680000</v>
      </c>
      <c r="O127" s="49"/>
      <c r="P127" s="49"/>
      <c r="Q127" s="23"/>
    </row>
    <row r="128" spans="1:17" s="11" customFormat="1" ht="50.25" customHeight="1">
      <c r="A128" s="433">
        <v>10</v>
      </c>
      <c r="B128" s="449"/>
      <c r="C128" s="68" t="s">
        <v>538</v>
      </c>
      <c r="D128" s="65" t="s">
        <v>596</v>
      </c>
      <c r="E128" s="426" t="s">
        <v>543</v>
      </c>
      <c r="F128" s="279"/>
      <c r="G128" s="248">
        <f t="shared" si="37"/>
        <v>2923000</v>
      </c>
      <c r="H128" s="245">
        <v>3800000</v>
      </c>
      <c r="I128" s="119">
        <f t="shared" si="29"/>
        <v>3098000</v>
      </c>
      <c r="J128" s="309">
        <f t="shared" si="35"/>
        <v>3910000</v>
      </c>
      <c r="K128" s="352">
        <v>0.19</v>
      </c>
      <c r="L128" s="211" t="s">
        <v>375</v>
      </c>
      <c r="M128" s="49"/>
      <c r="N128" s="143">
        <f t="shared" si="31"/>
        <v>2923000</v>
      </c>
      <c r="O128" s="49"/>
      <c r="P128" s="49"/>
      <c r="Q128" s="23"/>
    </row>
    <row r="129" spans="1:18" s="11" customFormat="1" ht="50.25" customHeight="1">
      <c r="A129" s="435"/>
      <c r="B129" s="450"/>
      <c r="C129" s="68" t="s">
        <v>539</v>
      </c>
      <c r="D129" s="65" t="s">
        <v>597</v>
      </c>
      <c r="E129" s="428"/>
      <c r="F129" s="281"/>
      <c r="G129" s="248">
        <f t="shared" si="37"/>
        <v>3462000</v>
      </c>
      <c r="H129" s="245">
        <v>4500000</v>
      </c>
      <c r="I129" s="119">
        <f t="shared" si="29"/>
        <v>3676000</v>
      </c>
      <c r="J129" s="309">
        <f t="shared" si="35"/>
        <v>4640000</v>
      </c>
      <c r="K129" s="352">
        <v>0.19</v>
      </c>
      <c r="L129" s="211" t="s">
        <v>375</v>
      </c>
      <c r="M129" s="49"/>
      <c r="N129" s="143">
        <f t="shared" si="31"/>
        <v>3462000</v>
      </c>
      <c r="O129" s="49"/>
      <c r="P129" s="49"/>
      <c r="Q129" s="23"/>
    </row>
    <row r="130" spans="1:18" s="20" customFormat="1" ht="41.25" customHeight="1">
      <c r="A130" s="130"/>
      <c r="B130" s="420"/>
      <c r="C130" s="96"/>
      <c r="D130" s="96"/>
      <c r="E130" s="90" t="s">
        <v>484</v>
      </c>
      <c r="F130" s="282"/>
      <c r="G130" s="247"/>
      <c r="H130" s="245"/>
      <c r="I130" s="89"/>
      <c r="J130" s="309"/>
      <c r="K130" s="352"/>
      <c r="L130" s="209"/>
      <c r="M130" s="94"/>
      <c r="N130" s="143">
        <f t="shared" si="31"/>
        <v>0</v>
      </c>
      <c r="O130" s="43"/>
      <c r="Q130" s="31"/>
      <c r="R130" s="12"/>
    </row>
    <row r="131" spans="1:18" s="20" customFormat="1" ht="23.25" customHeight="1">
      <c r="A131" s="441">
        <v>11</v>
      </c>
      <c r="B131" s="421"/>
      <c r="C131" s="439" t="s">
        <v>735</v>
      </c>
      <c r="D131" s="429" t="s">
        <v>219</v>
      </c>
      <c r="E131" s="87" t="s">
        <v>407</v>
      </c>
      <c r="F131" s="282"/>
      <c r="G131" s="247">
        <f>ROUND(H131/1.3,-3)</f>
        <v>628000</v>
      </c>
      <c r="H131" s="245">
        <v>817000</v>
      </c>
      <c r="I131" s="119">
        <f>ROUND(J131/1.3*1.03,-3)</f>
        <v>647000</v>
      </c>
      <c r="J131" s="309">
        <f t="shared" ref="J131:J138" si="38">H131</f>
        <v>817000</v>
      </c>
      <c r="K131" s="352">
        <v>0.19</v>
      </c>
      <c r="L131" s="209" t="s">
        <v>375</v>
      </c>
      <c r="M131" s="94"/>
      <c r="N131" s="143">
        <f t="shared" si="31"/>
        <v>628000</v>
      </c>
      <c r="O131" s="43"/>
      <c r="Q131" s="31"/>
      <c r="R131" s="12"/>
    </row>
    <row r="132" spans="1:18" s="20" customFormat="1" ht="23.25" customHeight="1">
      <c r="A132" s="441"/>
      <c r="B132" s="421"/>
      <c r="C132" s="439"/>
      <c r="D132" s="429"/>
      <c r="E132" s="87" t="s">
        <v>408</v>
      </c>
      <c r="F132" s="282"/>
      <c r="G132" s="247">
        <f t="shared" ref="G132:G138" si="39">ROUND(H132/1.3,-3)</f>
        <v>649000</v>
      </c>
      <c r="H132" s="245">
        <v>844000</v>
      </c>
      <c r="I132" s="119">
        <f t="shared" ref="I132:I138" si="40">ROUND(J132/1.3*1.03,-3)</f>
        <v>669000</v>
      </c>
      <c r="J132" s="309">
        <f t="shared" si="38"/>
        <v>844000</v>
      </c>
      <c r="K132" s="352">
        <v>0.19</v>
      </c>
      <c r="L132" s="209" t="s">
        <v>375</v>
      </c>
      <c r="M132" s="42"/>
      <c r="N132" s="143">
        <f t="shared" si="31"/>
        <v>649000</v>
      </c>
      <c r="O132" s="43"/>
      <c r="P132" s="44"/>
      <c r="Q132" s="31"/>
      <c r="R132" s="12"/>
    </row>
    <row r="133" spans="1:18" s="20" customFormat="1" ht="23.25" customHeight="1">
      <c r="A133" s="441">
        <v>12</v>
      </c>
      <c r="B133" s="421"/>
      <c r="C133" s="439" t="s">
        <v>736</v>
      </c>
      <c r="D133" s="429" t="s">
        <v>232</v>
      </c>
      <c r="E133" s="87" t="s">
        <v>407</v>
      </c>
      <c r="F133" s="282"/>
      <c r="G133" s="247">
        <f t="shared" si="39"/>
        <v>680000</v>
      </c>
      <c r="H133" s="245">
        <v>884000</v>
      </c>
      <c r="I133" s="119">
        <f t="shared" si="40"/>
        <v>700000</v>
      </c>
      <c r="J133" s="309">
        <f t="shared" si="38"/>
        <v>884000</v>
      </c>
      <c r="K133" s="352">
        <v>0.19</v>
      </c>
      <c r="L133" s="209" t="s">
        <v>375</v>
      </c>
      <c r="M133" s="42"/>
      <c r="N133" s="143">
        <f t="shared" si="31"/>
        <v>680000</v>
      </c>
      <c r="O133" s="43"/>
      <c r="P133" s="44"/>
      <c r="Q133" s="31"/>
      <c r="R133" s="12"/>
    </row>
    <row r="134" spans="1:18" s="20" customFormat="1" ht="23.25" customHeight="1">
      <c r="A134" s="441"/>
      <c r="B134" s="421"/>
      <c r="C134" s="439"/>
      <c r="D134" s="429"/>
      <c r="E134" s="87" t="s">
        <v>408</v>
      </c>
      <c r="F134" s="282"/>
      <c r="G134" s="247">
        <f t="shared" si="39"/>
        <v>701000</v>
      </c>
      <c r="H134" s="245">
        <v>911000</v>
      </c>
      <c r="I134" s="119">
        <f t="shared" si="40"/>
        <v>722000</v>
      </c>
      <c r="J134" s="309">
        <f t="shared" si="38"/>
        <v>911000</v>
      </c>
      <c r="K134" s="352">
        <v>0.19</v>
      </c>
      <c r="L134" s="209" t="s">
        <v>375</v>
      </c>
      <c r="M134" s="42"/>
      <c r="N134" s="143">
        <f t="shared" si="31"/>
        <v>701000</v>
      </c>
      <c r="O134" s="43"/>
      <c r="P134" s="44"/>
      <c r="Q134" s="31"/>
      <c r="R134" s="12"/>
    </row>
    <row r="135" spans="1:18" s="20" customFormat="1" ht="23.25" customHeight="1">
      <c r="A135" s="441">
        <v>13</v>
      </c>
      <c r="B135" s="421"/>
      <c r="C135" s="439" t="s">
        <v>737</v>
      </c>
      <c r="D135" s="429" t="s">
        <v>242</v>
      </c>
      <c r="E135" s="87" t="s">
        <v>407</v>
      </c>
      <c r="F135" s="282"/>
      <c r="G135" s="247">
        <f t="shared" si="39"/>
        <v>772000</v>
      </c>
      <c r="H135" s="245">
        <v>1004000</v>
      </c>
      <c r="I135" s="119">
        <f t="shared" si="40"/>
        <v>795000</v>
      </c>
      <c r="J135" s="309">
        <f t="shared" si="38"/>
        <v>1004000</v>
      </c>
      <c r="K135" s="352">
        <v>0.19</v>
      </c>
      <c r="L135" s="209" t="s">
        <v>375</v>
      </c>
      <c r="M135" s="42"/>
      <c r="N135" s="143">
        <f t="shared" si="31"/>
        <v>772000</v>
      </c>
      <c r="O135" s="43"/>
      <c r="P135" s="44"/>
      <c r="Q135" s="31"/>
      <c r="R135" s="12"/>
    </row>
    <row r="136" spans="1:18" s="20" customFormat="1" ht="23.25" customHeight="1">
      <c r="A136" s="441"/>
      <c r="B136" s="421"/>
      <c r="C136" s="439"/>
      <c r="D136" s="429"/>
      <c r="E136" s="87" t="s">
        <v>408</v>
      </c>
      <c r="F136" s="282"/>
      <c r="G136" s="247">
        <f t="shared" si="39"/>
        <v>793000</v>
      </c>
      <c r="H136" s="245">
        <v>1031000</v>
      </c>
      <c r="I136" s="119">
        <f t="shared" si="40"/>
        <v>817000</v>
      </c>
      <c r="J136" s="309">
        <f t="shared" si="38"/>
        <v>1031000</v>
      </c>
      <c r="K136" s="352">
        <v>0.19</v>
      </c>
      <c r="L136" s="209" t="s">
        <v>375</v>
      </c>
      <c r="M136" s="42"/>
      <c r="N136" s="143">
        <f t="shared" si="31"/>
        <v>793000</v>
      </c>
      <c r="O136" s="43"/>
      <c r="P136" s="44"/>
      <c r="Q136" s="31"/>
      <c r="R136" s="12"/>
    </row>
    <row r="137" spans="1:18" s="20" customFormat="1" ht="23.25" customHeight="1">
      <c r="A137" s="441">
        <v>14</v>
      </c>
      <c r="B137" s="421"/>
      <c r="C137" s="439" t="s">
        <v>524</v>
      </c>
      <c r="D137" s="429" t="s">
        <v>243</v>
      </c>
      <c r="E137" s="87" t="s">
        <v>407</v>
      </c>
      <c r="F137" s="282"/>
      <c r="G137" s="247">
        <f t="shared" si="39"/>
        <v>903000</v>
      </c>
      <c r="H137" s="245">
        <v>1174000</v>
      </c>
      <c r="I137" s="119">
        <f t="shared" si="40"/>
        <v>930000</v>
      </c>
      <c r="J137" s="309">
        <f t="shared" si="38"/>
        <v>1174000</v>
      </c>
      <c r="K137" s="352">
        <v>0.19</v>
      </c>
      <c r="L137" s="209" t="s">
        <v>375</v>
      </c>
      <c r="M137" s="42"/>
      <c r="N137" s="143">
        <f t="shared" si="31"/>
        <v>903000</v>
      </c>
      <c r="O137" s="43"/>
      <c r="P137" s="44"/>
      <c r="Q137" s="31"/>
      <c r="R137" s="12"/>
    </row>
    <row r="138" spans="1:18" s="20" customFormat="1" ht="23.25" customHeight="1">
      <c r="A138" s="441"/>
      <c r="B138" s="422"/>
      <c r="C138" s="439"/>
      <c r="D138" s="429"/>
      <c r="E138" s="87" t="s">
        <v>408</v>
      </c>
      <c r="F138" s="282"/>
      <c r="G138" s="247">
        <f t="shared" si="39"/>
        <v>924000</v>
      </c>
      <c r="H138" s="245">
        <v>1201000</v>
      </c>
      <c r="I138" s="119">
        <f t="shared" si="40"/>
        <v>952000</v>
      </c>
      <c r="J138" s="309">
        <f t="shared" si="38"/>
        <v>1201000</v>
      </c>
      <c r="K138" s="352">
        <v>0.19</v>
      </c>
      <c r="L138" s="209" t="s">
        <v>375</v>
      </c>
      <c r="M138" s="42"/>
      <c r="N138" s="143">
        <f t="shared" si="31"/>
        <v>924000</v>
      </c>
      <c r="O138" s="43"/>
      <c r="P138" s="44"/>
      <c r="Q138" s="31"/>
      <c r="R138" s="12"/>
    </row>
    <row r="139" spans="1:18" s="20" customFormat="1" ht="43.5" customHeight="1">
      <c r="A139" s="135"/>
      <c r="B139" s="451"/>
      <c r="C139" s="97"/>
      <c r="D139" s="97"/>
      <c r="E139" s="88" t="s">
        <v>322</v>
      </c>
      <c r="F139" s="282"/>
      <c r="G139" s="247"/>
      <c r="H139" s="237">
        <v>0</v>
      </c>
      <c r="I139" s="117"/>
      <c r="J139" s="310"/>
      <c r="K139" s="361"/>
      <c r="L139" s="209"/>
      <c r="N139" s="143">
        <f t="shared" si="31"/>
        <v>0</v>
      </c>
    </row>
    <row r="140" spans="1:18" s="20" customFormat="1" ht="27" customHeight="1">
      <c r="A140" s="429">
        <v>15</v>
      </c>
      <c r="B140" s="451"/>
      <c r="C140" s="439" t="s">
        <v>738</v>
      </c>
      <c r="D140" s="429" t="s">
        <v>219</v>
      </c>
      <c r="E140" s="87" t="s">
        <v>407</v>
      </c>
      <c r="F140" s="282"/>
      <c r="G140" s="247">
        <f t="shared" ref="G140:G176" si="41">ROUND(H140/1.3,-3)</f>
        <v>931000</v>
      </c>
      <c r="H140" s="245">
        <v>1210000</v>
      </c>
      <c r="I140" s="119">
        <f t="shared" ref="I140:I176" si="42">ROUND(J140/1.3*1.03,-3)</f>
        <v>959000</v>
      </c>
      <c r="J140" s="309">
        <f t="shared" ref="J140:J164" si="43">H140</f>
        <v>1210000</v>
      </c>
      <c r="K140" s="352">
        <v>0.19</v>
      </c>
      <c r="L140" s="209"/>
      <c r="N140" s="143">
        <f t="shared" si="31"/>
        <v>931000</v>
      </c>
    </row>
    <row r="141" spans="1:18" s="20" customFormat="1" ht="27" customHeight="1">
      <c r="A141" s="429"/>
      <c r="B141" s="451"/>
      <c r="C141" s="439"/>
      <c r="D141" s="429"/>
      <c r="E141" s="87" t="s">
        <v>408</v>
      </c>
      <c r="F141" s="282"/>
      <c r="G141" s="247">
        <f t="shared" si="41"/>
        <v>946000</v>
      </c>
      <c r="H141" s="245">
        <v>1230000</v>
      </c>
      <c r="I141" s="119">
        <f t="shared" si="42"/>
        <v>975000</v>
      </c>
      <c r="J141" s="309">
        <f t="shared" si="43"/>
        <v>1230000</v>
      </c>
      <c r="K141" s="352">
        <v>0.19</v>
      </c>
      <c r="L141" s="209"/>
      <c r="N141" s="143">
        <f t="shared" si="31"/>
        <v>946000</v>
      </c>
    </row>
    <row r="142" spans="1:18" s="20" customFormat="1" ht="27" customHeight="1">
      <c r="A142" s="429">
        <v>16</v>
      </c>
      <c r="B142" s="451"/>
      <c r="C142" s="439" t="s">
        <v>739</v>
      </c>
      <c r="D142" s="429" t="s">
        <v>232</v>
      </c>
      <c r="E142" s="87" t="s">
        <v>407</v>
      </c>
      <c r="F142" s="282"/>
      <c r="G142" s="247">
        <f t="shared" si="41"/>
        <v>1000000</v>
      </c>
      <c r="H142" s="245">
        <v>1300000</v>
      </c>
      <c r="I142" s="119">
        <f t="shared" si="42"/>
        <v>1030000</v>
      </c>
      <c r="J142" s="309">
        <f t="shared" si="43"/>
        <v>1300000</v>
      </c>
      <c r="K142" s="352">
        <v>0.19</v>
      </c>
      <c r="L142" s="209"/>
      <c r="N142" s="143">
        <f t="shared" si="31"/>
        <v>1000000</v>
      </c>
    </row>
    <row r="143" spans="1:18" s="20" customFormat="1" ht="27" customHeight="1">
      <c r="A143" s="429"/>
      <c r="B143" s="451"/>
      <c r="C143" s="439"/>
      <c r="D143" s="429"/>
      <c r="E143" s="87" t="s">
        <v>408</v>
      </c>
      <c r="F143" s="282"/>
      <c r="G143" s="247">
        <f t="shared" si="41"/>
        <v>1054000</v>
      </c>
      <c r="H143" s="245">
        <v>1370000</v>
      </c>
      <c r="I143" s="119">
        <f t="shared" si="42"/>
        <v>1085000</v>
      </c>
      <c r="J143" s="309">
        <f t="shared" si="43"/>
        <v>1370000</v>
      </c>
      <c r="K143" s="352">
        <v>0.19</v>
      </c>
      <c r="L143" s="209"/>
      <c r="N143" s="143">
        <f t="shared" si="31"/>
        <v>1054000</v>
      </c>
    </row>
    <row r="144" spans="1:18" s="20" customFormat="1" ht="27" customHeight="1">
      <c r="A144" s="429">
        <v>17</v>
      </c>
      <c r="B144" s="451"/>
      <c r="C144" s="439" t="s">
        <v>740</v>
      </c>
      <c r="D144" s="429" t="s">
        <v>242</v>
      </c>
      <c r="E144" s="87" t="s">
        <v>407</v>
      </c>
      <c r="F144" s="282"/>
      <c r="G144" s="247">
        <f t="shared" si="41"/>
        <v>1062000</v>
      </c>
      <c r="H144" s="245">
        <v>1380000</v>
      </c>
      <c r="I144" s="119">
        <f t="shared" si="42"/>
        <v>1093000</v>
      </c>
      <c r="J144" s="309">
        <f t="shared" si="43"/>
        <v>1380000</v>
      </c>
      <c r="K144" s="352">
        <v>0.19</v>
      </c>
      <c r="L144" s="209"/>
      <c r="N144" s="143">
        <f t="shared" si="31"/>
        <v>1062000</v>
      </c>
    </row>
    <row r="145" spans="1:18" s="20" customFormat="1" ht="27" customHeight="1">
      <c r="A145" s="429"/>
      <c r="B145" s="451"/>
      <c r="C145" s="439"/>
      <c r="D145" s="429"/>
      <c r="E145" s="87" t="s">
        <v>408</v>
      </c>
      <c r="F145" s="282"/>
      <c r="G145" s="247">
        <f t="shared" si="41"/>
        <v>1085000</v>
      </c>
      <c r="H145" s="245">
        <v>1410000</v>
      </c>
      <c r="I145" s="119">
        <f t="shared" si="42"/>
        <v>1117000</v>
      </c>
      <c r="J145" s="309">
        <f t="shared" si="43"/>
        <v>1410000</v>
      </c>
      <c r="K145" s="352">
        <v>0.19</v>
      </c>
      <c r="L145" s="209"/>
      <c r="N145" s="143">
        <f t="shared" si="31"/>
        <v>1085000</v>
      </c>
    </row>
    <row r="146" spans="1:18" s="20" customFormat="1" ht="27" customHeight="1">
      <c r="A146" s="429">
        <v>18</v>
      </c>
      <c r="B146" s="451"/>
      <c r="C146" s="439" t="s">
        <v>525</v>
      </c>
      <c r="D146" s="429" t="s">
        <v>243</v>
      </c>
      <c r="E146" s="87" t="s">
        <v>407</v>
      </c>
      <c r="F146" s="282"/>
      <c r="G146" s="247">
        <f t="shared" si="41"/>
        <v>1215000</v>
      </c>
      <c r="H146" s="245">
        <v>1580000</v>
      </c>
      <c r="I146" s="119">
        <f t="shared" si="42"/>
        <v>1252000</v>
      </c>
      <c r="J146" s="309">
        <f t="shared" si="43"/>
        <v>1580000</v>
      </c>
      <c r="K146" s="352">
        <v>0.19</v>
      </c>
      <c r="L146" s="209" t="s">
        <v>375</v>
      </c>
      <c r="N146" s="143">
        <f t="shared" si="31"/>
        <v>1215000</v>
      </c>
    </row>
    <row r="147" spans="1:18" s="20" customFormat="1" ht="27" customHeight="1">
      <c r="A147" s="429"/>
      <c r="B147" s="451"/>
      <c r="C147" s="439"/>
      <c r="D147" s="429"/>
      <c r="E147" s="87" t="s">
        <v>408</v>
      </c>
      <c r="F147" s="282"/>
      <c r="G147" s="247">
        <f t="shared" si="41"/>
        <v>1277000</v>
      </c>
      <c r="H147" s="245">
        <v>1660000</v>
      </c>
      <c r="I147" s="119">
        <f t="shared" si="42"/>
        <v>1315000</v>
      </c>
      <c r="J147" s="309">
        <f t="shared" si="43"/>
        <v>1660000</v>
      </c>
      <c r="K147" s="352">
        <v>0.19</v>
      </c>
      <c r="L147" s="209" t="s">
        <v>375</v>
      </c>
      <c r="N147" s="143">
        <f t="shared" si="31"/>
        <v>1277000</v>
      </c>
    </row>
    <row r="148" spans="1:18" s="20" customFormat="1" ht="31.5" customHeight="1">
      <c r="A148" s="433">
        <v>19</v>
      </c>
      <c r="B148" s="430"/>
      <c r="C148" s="123" t="s">
        <v>741</v>
      </c>
      <c r="D148" s="65" t="s">
        <v>219</v>
      </c>
      <c r="E148" s="426" t="s">
        <v>485</v>
      </c>
      <c r="F148" s="282"/>
      <c r="G148" s="247">
        <f t="shared" si="41"/>
        <v>669000</v>
      </c>
      <c r="H148" s="245">
        <v>870000</v>
      </c>
      <c r="I148" s="119">
        <f t="shared" si="42"/>
        <v>689000</v>
      </c>
      <c r="J148" s="309">
        <f t="shared" si="43"/>
        <v>870000</v>
      </c>
      <c r="K148" s="352">
        <v>0.19</v>
      </c>
      <c r="L148" s="209" t="s">
        <v>375</v>
      </c>
      <c r="M148" s="42"/>
      <c r="N148" s="143">
        <f t="shared" si="31"/>
        <v>669000</v>
      </c>
      <c r="O148" s="43"/>
      <c r="P148" s="44"/>
      <c r="Q148" s="31"/>
      <c r="R148" s="12"/>
    </row>
    <row r="149" spans="1:18" s="20" customFormat="1" ht="31.5" customHeight="1">
      <c r="A149" s="434"/>
      <c r="B149" s="431"/>
      <c r="C149" s="213" t="s">
        <v>742</v>
      </c>
      <c r="D149" s="65" t="s">
        <v>232</v>
      </c>
      <c r="E149" s="427"/>
      <c r="F149" s="282"/>
      <c r="G149" s="247">
        <f t="shared" si="41"/>
        <v>723000</v>
      </c>
      <c r="H149" s="245">
        <v>940000</v>
      </c>
      <c r="I149" s="119">
        <f t="shared" si="42"/>
        <v>745000</v>
      </c>
      <c r="J149" s="309">
        <f t="shared" si="43"/>
        <v>940000</v>
      </c>
      <c r="K149" s="352">
        <v>0.19</v>
      </c>
      <c r="L149" s="209" t="s">
        <v>375</v>
      </c>
      <c r="M149" s="42"/>
      <c r="N149" s="143">
        <f t="shared" si="31"/>
        <v>723000</v>
      </c>
      <c r="O149" s="43"/>
      <c r="P149" s="44"/>
      <c r="Q149" s="31"/>
      <c r="R149" s="12"/>
    </row>
    <row r="150" spans="1:18" s="20" customFormat="1" ht="31.5" customHeight="1">
      <c r="A150" s="434"/>
      <c r="B150" s="431"/>
      <c r="C150" s="213" t="s">
        <v>743</v>
      </c>
      <c r="D150" s="65" t="s">
        <v>242</v>
      </c>
      <c r="E150" s="427"/>
      <c r="F150" s="282"/>
      <c r="G150" s="247">
        <f t="shared" si="41"/>
        <v>815000</v>
      </c>
      <c r="H150" s="245">
        <v>1060000</v>
      </c>
      <c r="I150" s="119">
        <f t="shared" si="42"/>
        <v>840000</v>
      </c>
      <c r="J150" s="309">
        <f t="shared" si="43"/>
        <v>1060000</v>
      </c>
      <c r="K150" s="352">
        <v>0.19</v>
      </c>
      <c r="L150" s="209" t="s">
        <v>375</v>
      </c>
      <c r="M150" s="42"/>
      <c r="N150" s="143">
        <f t="shared" si="31"/>
        <v>815000</v>
      </c>
      <c r="O150" s="43"/>
      <c r="P150" s="44"/>
      <c r="Q150" s="31"/>
      <c r="R150" s="12"/>
    </row>
    <row r="151" spans="1:18" s="20" customFormat="1" ht="31.5" customHeight="1">
      <c r="A151" s="435"/>
      <c r="B151" s="432"/>
      <c r="C151" s="105" t="s">
        <v>491</v>
      </c>
      <c r="D151" s="100" t="s">
        <v>243</v>
      </c>
      <c r="E151" s="428"/>
      <c r="F151" s="282"/>
      <c r="G151" s="247">
        <f t="shared" si="41"/>
        <v>946000</v>
      </c>
      <c r="H151" s="245">
        <v>1230000</v>
      </c>
      <c r="I151" s="119">
        <f t="shared" si="42"/>
        <v>975000</v>
      </c>
      <c r="J151" s="309">
        <f t="shared" si="43"/>
        <v>1230000</v>
      </c>
      <c r="K151" s="352">
        <v>0.19</v>
      </c>
      <c r="L151" s="209" t="s">
        <v>375</v>
      </c>
      <c r="M151" s="42"/>
      <c r="N151" s="143">
        <f t="shared" si="31"/>
        <v>946000</v>
      </c>
      <c r="O151" s="43"/>
      <c r="P151" s="44"/>
      <c r="Q151" s="31"/>
      <c r="R151" s="12"/>
    </row>
    <row r="152" spans="1:18" s="20" customFormat="1" ht="31.5" customHeight="1">
      <c r="A152" s="433">
        <v>20</v>
      </c>
      <c r="B152" s="430"/>
      <c r="C152" s="123" t="s">
        <v>744</v>
      </c>
      <c r="D152" s="65" t="s">
        <v>219</v>
      </c>
      <c r="E152" s="426" t="s">
        <v>486</v>
      </c>
      <c r="F152" s="282"/>
      <c r="G152" s="247">
        <f t="shared" si="41"/>
        <v>969000</v>
      </c>
      <c r="H152" s="245">
        <v>1260000</v>
      </c>
      <c r="I152" s="119">
        <f t="shared" si="42"/>
        <v>998000</v>
      </c>
      <c r="J152" s="309">
        <f t="shared" si="43"/>
        <v>1260000</v>
      </c>
      <c r="K152" s="352">
        <v>0.19</v>
      </c>
      <c r="L152" s="209"/>
      <c r="N152" s="143">
        <f t="shared" si="31"/>
        <v>969000</v>
      </c>
    </row>
    <row r="153" spans="1:18" s="20" customFormat="1" ht="31.5" customHeight="1">
      <c r="A153" s="434"/>
      <c r="B153" s="431"/>
      <c r="C153" s="213" t="s">
        <v>745</v>
      </c>
      <c r="D153" s="65" t="s">
        <v>232</v>
      </c>
      <c r="E153" s="427"/>
      <c r="F153" s="282"/>
      <c r="G153" s="247">
        <f t="shared" si="41"/>
        <v>1069000</v>
      </c>
      <c r="H153" s="245">
        <v>1390000</v>
      </c>
      <c r="I153" s="119">
        <f t="shared" si="42"/>
        <v>1101000</v>
      </c>
      <c r="J153" s="309">
        <f t="shared" si="43"/>
        <v>1390000</v>
      </c>
      <c r="K153" s="352">
        <v>0.19</v>
      </c>
      <c r="L153" s="209"/>
      <c r="N153" s="143">
        <f t="shared" si="31"/>
        <v>1069000</v>
      </c>
    </row>
    <row r="154" spans="1:18" s="20" customFormat="1" ht="31.5" customHeight="1">
      <c r="A154" s="434"/>
      <c r="B154" s="431"/>
      <c r="C154" s="213" t="s">
        <v>746</v>
      </c>
      <c r="D154" s="65" t="s">
        <v>242</v>
      </c>
      <c r="E154" s="427"/>
      <c r="F154" s="282"/>
      <c r="G154" s="247">
        <f t="shared" si="41"/>
        <v>1100000</v>
      </c>
      <c r="H154" s="245">
        <v>1430000</v>
      </c>
      <c r="I154" s="119">
        <f t="shared" si="42"/>
        <v>1133000</v>
      </c>
      <c r="J154" s="309">
        <f t="shared" si="43"/>
        <v>1430000</v>
      </c>
      <c r="K154" s="352">
        <v>0.19</v>
      </c>
      <c r="L154" s="209"/>
      <c r="N154" s="143">
        <f t="shared" si="31"/>
        <v>1100000</v>
      </c>
    </row>
    <row r="155" spans="1:18" s="20" customFormat="1" ht="31.5" customHeight="1">
      <c r="A155" s="435"/>
      <c r="B155" s="432"/>
      <c r="C155" s="105" t="s">
        <v>526</v>
      </c>
      <c r="D155" s="100" t="s">
        <v>243</v>
      </c>
      <c r="E155" s="428"/>
      <c r="F155" s="282"/>
      <c r="G155" s="247">
        <f t="shared" si="41"/>
        <v>1238000</v>
      </c>
      <c r="H155" s="245">
        <v>1610000</v>
      </c>
      <c r="I155" s="119">
        <f t="shared" si="42"/>
        <v>1276000</v>
      </c>
      <c r="J155" s="309">
        <f t="shared" si="43"/>
        <v>1610000</v>
      </c>
      <c r="K155" s="352">
        <v>0.19</v>
      </c>
      <c r="L155" s="209" t="s">
        <v>375</v>
      </c>
      <c r="N155" s="143">
        <f t="shared" si="31"/>
        <v>1238000</v>
      </c>
    </row>
    <row r="156" spans="1:18" s="11" customFormat="1" ht="31.5" customHeight="1">
      <c r="A156" s="433">
        <v>21</v>
      </c>
      <c r="B156" s="423"/>
      <c r="C156" s="213" t="s">
        <v>747</v>
      </c>
      <c r="D156" s="65" t="s">
        <v>219</v>
      </c>
      <c r="E156" s="426" t="s">
        <v>323</v>
      </c>
      <c r="F156" s="282">
        <v>610000</v>
      </c>
      <c r="G156" s="247">
        <f t="shared" si="41"/>
        <v>631000</v>
      </c>
      <c r="H156" s="245">
        <v>820000</v>
      </c>
      <c r="I156" s="119">
        <f t="shared" si="42"/>
        <v>650000</v>
      </c>
      <c r="J156" s="309">
        <f t="shared" si="43"/>
        <v>820000</v>
      </c>
      <c r="K156" s="352">
        <v>0.19</v>
      </c>
      <c r="L156" s="211"/>
      <c r="M156" s="53"/>
      <c r="N156" s="143">
        <f t="shared" si="31"/>
        <v>631000</v>
      </c>
      <c r="O156" s="49"/>
      <c r="P156" s="49"/>
      <c r="Q156" s="23"/>
    </row>
    <row r="157" spans="1:18" s="11" customFormat="1" ht="31.5" customHeight="1">
      <c r="A157" s="434"/>
      <c r="B157" s="424"/>
      <c r="C157" s="213" t="s">
        <v>748</v>
      </c>
      <c r="D157" s="65" t="s">
        <v>242</v>
      </c>
      <c r="E157" s="427"/>
      <c r="F157" s="282">
        <v>868000</v>
      </c>
      <c r="G157" s="247">
        <f t="shared" si="41"/>
        <v>892000</v>
      </c>
      <c r="H157" s="245">
        <v>1160000</v>
      </c>
      <c r="I157" s="119">
        <f t="shared" si="42"/>
        <v>919000</v>
      </c>
      <c r="J157" s="309">
        <f t="shared" si="43"/>
        <v>1160000</v>
      </c>
      <c r="K157" s="352">
        <v>0.19</v>
      </c>
      <c r="L157" s="211" t="s">
        <v>375</v>
      </c>
      <c r="M157" s="53"/>
      <c r="N157" s="143">
        <f t="shared" si="31"/>
        <v>892000</v>
      </c>
      <c r="O157" s="49"/>
      <c r="P157" s="49"/>
      <c r="Q157" s="23"/>
    </row>
    <row r="158" spans="1:18" s="11" customFormat="1" ht="31.5" customHeight="1">
      <c r="A158" s="435"/>
      <c r="B158" s="425"/>
      <c r="C158" s="105" t="s">
        <v>527</v>
      </c>
      <c r="D158" s="65" t="s">
        <v>243</v>
      </c>
      <c r="E158" s="428"/>
      <c r="F158" s="282"/>
      <c r="G158" s="247">
        <f t="shared" si="41"/>
        <v>1023000</v>
      </c>
      <c r="H158" s="240">
        <v>1330000</v>
      </c>
      <c r="I158" s="119">
        <f t="shared" si="42"/>
        <v>1054000</v>
      </c>
      <c r="J158" s="309">
        <f t="shared" si="43"/>
        <v>1330000</v>
      </c>
      <c r="K158" s="352">
        <v>0.19</v>
      </c>
      <c r="L158" s="211" t="s">
        <v>375</v>
      </c>
      <c r="M158" s="53"/>
      <c r="N158" s="143">
        <f t="shared" si="31"/>
        <v>1023000</v>
      </c>
      <c r="O158" s="49"/>
      <c r="P158" s="49"/>
      <c r="Q158" s="23"/>
    </row>
    <row r="159" spans="1:18" s="11" customFormat="1" ht="31.5" customHeight="1">
      <c r="A159" s="433">
        <v>22</v>
      </c>
      <c r="B159" s="423"/>
      <c r="C159" s="213" t="s">
        <v>749</v>
      </c>
      <c r="D159" s="65" t="s">
        <v>219</v>
      </c>
      <c r="E159" s="426" t="s">
        <v>324</v>
      </c>
      <c r="F159" s="282">
        <v>1150000</v>
      </c>
      <c r="G159" s="247">
        <f t="shared" si="41"/>
        <v>1177000</v>
      </c>
      <c r="H159" s="245">
        <v>1530000</v>
      </c>
      <c r="I159" s="119">
        <f t="shared" si="42"/>
        <v>1212000</v>
      </c>
      <c r="J159" s="309">
        <f t="shared" si="43"/>
        <v>1530000</v>
      </c>
      <c r="K159" s="352">
        <v>0.19</v>
      </c>
      <c r="L159" s="211" t="s">
        <v>375</v>
      </c>
      <c r="M159" s="53"/>
      <c r="N159" s="143">
        <f t="shared" si="31"/>
        <v>1177000</v>
      </c>
      <c r="O159" s="49"/>
      <c r="P159" s="49"/>
      <c r="Q159" s="23"/>
    </row>
    <row r="160" spans="1:18" s="11" customFormat="1" ht="31.5" customHeight="1">
      <c r="A160" s="434"/>
      <c r="B160" s="424"/>
      <c r="C160" s="213" t="s">
        <v>750</v>
      </c>
      <c r="D160" s="65" t="s">
        <v>242</v>
      </c>
      <c r="E160" s="427"/>
      <c r="F160" s="282">
        <v>1408000</v>
      </c>
      <c r="G160" s="247">
        <f t="shared" si="41"/>
        <v>1454000</v>
      </c>
      <c r="H160" s="245">
        <v>1890000</v>
      </c>
      <c r="I160" s="119">
        <f t="shared" si="42"/>
        <v>1497000</v>
      </c>
      <c r="J160" s="309">
        <f t="shared" si="43"/>
        <v>1890000</v>
      </c>
      <c r="K160" s="352">
        <v>0.19</v>
      </c>
      <c r="L160" s="211"/>
      <c r="M160" s="53"/>
      <c r="N160" s="143">
        <f t="shared" si="31"/>
        <v>1454000</v>
      </c>
      <c r="O160" s="49"/>
      <c r="P160" s="49"/>
      <c r="Q160" s="23"/>
    </row>
    <row r="161" spans="1:17" s="11" customFormat="1" ht="31.5" customHeight="1">
      <c r="A161" s="435"/>
      <c r="B161" s="425"/>
      <c r="C161" s="105" t="s">
        <v>528</v>
      </c>
      <c r="D161" s="65" t="s">
        <v>243</v>
      </c>
      <c r="E161" s="428"/>
      <c r="F161" s="282"/>
      <c r="G161" s="247">
        <f t="shared" si="41"/>
        <v>1585000</v>
      </c>
      <c r="H161" s="240">
        <v>2060000</v>
      </c>
      <c r="I161" s="119">
        <f t="shared" si="42"/>
        <v>1632000</v>
      </c>
      <c r="J161" s="309">
        <f t="shared" si="43"/>
        <v>2060000</v>
      </c>
      <c r="K161" s="352">
        <v>0.19</v>
      </c>
      <c r="L161" s="211" t="s">
        <v>375</v>
      </c>
      <c r="M161" s="53"/>
      <c r="N161" s="143">
        <f t="shared" si="31"/>
        <v>1585000</v>
      </c>
      <c r="O161" s="49"/>
      <c r="P161" s="49"/>
      <c r="Q161" s="23"/>
    </row>
    <row r="162" spans="1:17" s="11" customFormat="1" ht="33" customHeight="1">
      <c r="A162" s="433">
        <v>23</v>
      </c>
      <c r="B162" s="423"/>
      <c r="C162" s="213" t="s">
        <v>751</v>
      </c>
      <c r="D162" s="65" t="s">
        <v>219</v>
      </c>
      <c r="E162" s="426" t="s">
        <v>325</v>
      </c>
      <c r="F162" s="282">
        <v>1240000</v>
      </c>
      <c r="G162" s="247">
        <f t="shared" si="41"/>
        <v>1277000</v>
      </c>
      <c r="H162" s="245">
        <v>1660000</v>
      </c>
      <c r="I162" s="119">
        <f t="shared" si="42"/>
        <v>1315000</v>
      </c>
      <c r="J162" s="309">
        <f t="shared" si="43"/>
        <v>1660000</v>
      </c>
      <c r="K162" s="352">
        <v>0.19</v>
      </c>
      <c r="L162" s="211" t="s">
        <v>375</v>
      </c>
      <c r="M162" s="53"/>
      <c r="N162" s="143">
        <f t="shared" si="31"/>
        <v>1277000</v>
      </c>
      <c r="O162" s="49"/>
      <c r="P162" s="49"/>
      <c r="Q162" s="23"/>
    </row>
    <row r="163" spans="1:17" s="11" customFormat="1" ht="33" customHeight="1">
      <c r="A163" s="434"/>
      <c r="B163" s="424"/>
      <c r="C163" s="213" t="s">
        <v>752</v>
      </c>
      <c r="D163" s="65" t="s">
        <v>242</v>
      </c>
      <c r="E163" s="427"/>
      <c r="F163" s="282">
        <v>1498000</v>
      </c>
      <c r="G163" s="247">
        <f t="shared" si="41"/>
        <v>1538000</v>
      </c>
      <c r="H163" s="245">
        <v>2000000</v>
      </c>
      <c r="I163" s="119">
        <f t="shared" si="42"/>
        <v>1585000</v>
      </c>
      <c r="J163" s="309">
        <f t="shared" si="43"/>
        <v>2000000</v>
      </c>
      <c r="K163" s="352">
        <v>0.19</v>
      </c>
      <c r="L163" s="211" t="s">
        <v>375</v>
      </c>
      <c r="M163" s="53"/>
      <c r="N163" s="143">
        <f t="shared" si="31"/>
        <v>1538000</v>
      </c>
      <c r="O163" s="49"/>
      <c r="P163" s="49"/>
      <c r="Q163" s="23"/>
    </row>
    <row r="164" spans="1:17" s="11" customFormat="1" ht="33" customHeight="1">
      <c r="A164" s="435"/>
      <c r="B164" s="425"/>
      <c r="C164" s="105" t="s">
        <v>529</v>
      </c>
      <c r="D164" s="65" t="s">
        <v>243</v>
      </c>
      <c r="E164" s="428"/>
      <c r="F164" s="282"/>
      <c r="G164" s="247">
        <f t="shared" si="41"/>
        <v>1669000</v>
      </c>
      <c r="H164" s="240">
        <v>2170000</v>
      </c>
      <c r="I164" s="119">
        <f t="shared" si="42"/>
        <v>1719000</v>
      </c>
      <c r="J164" s="309">
        <f t="shared" si="43"/>
        <v>2170000</v>
      </c>
      <c r="K164" s="352">
        <v>0.19</v>
      </c>
      <c r="L164" s="211" t="s">
        <v>375</v>
      </c>
      <c r="M164" s="53"/>
      <c r="N164" s="143">
        <f t="shared" si="31"/>
        <v>1669000</v>
      </c>
      <c r="O164" s="49"/>
      <c r="P164" s="49"/>
      <c r="Q164" s="23"/>
    </row>
    <row r="165" spans="1:17" s="11" customFormat="1" ht="33" customHeight="1">
      <c r="A165" s="433">
        <v>24</v>
      </c>
      <c r="B165" s="423"/>
      <c r="C165" s="213" t="s">
        <v>753</v>
      </c>
      <c r="D165" s="65" t="s">
        <v>242</v>
      </c>
      <c r="E165" s="426" t="s">
        <v>585</v>
      </c>
      <c r="F165" s="282">
        <v>1050000</v>
      </c>
      <c r="G165" s="247">
        <f t="shared" si="41"/>
        <v>1077000</v>
      </c>
      <c r="H165" s="245">
        <v>1400000</v>
      </c>
      <c r="I165" s="119">
        <f t="shared" si="42"/>
        <v>1141000</v>
      </c>
      <c r="J165" s="309">
        <f t="shared" ref="J165:J170" si="44">ROUND(H165*1.03,-4)</f>
        <v>1440000</v>
      </c>
      <c r="K165" s="352">
        <v>0.19</v>
      </c>
      <c r="L165" s="211"/>
      <c r="M165" s="53"/>
      <c r="N165" s="143">
        <f t="shared" si="31"/>
        <v>1077000</v>
      </c>
      <c r="O165" s="49"/>
      <c r="P165" s="49"/>
      <c r="Q165" s="23"/>
    </row>
    <row r="166" spans="1:17" s="11" customFormat="1" ht="33" customHeight="1">
      <c r="A166" s="435"/>
      <c r="B166" s="425"/>
      <c r="C166" s="105" t="s">
        <v>490</v>
      </c>
      <c r="D166" s="65" t="s">
        <v>243</v>
      </c>
      <c r="E166" s="428"/>
      <c r="F166" s="282"/>
      <c r="G166" s="247">
        <f t="shared" si="41"/>
        <v>1208000</v>
      </c>
      <c r="H166" s="240">
        <v>1570000</v>
      </c>
      <c r="I166" s="119">
        <f t="shared" si="42"/>
        <v>1284000</v>
      </c>
      <c r="J166" s="309">
        <f t="shared" si="44"/>
        <v>1620000</v>
      </c>
      <c r="K166" s="352">
        <v>0.19</v>
      </c>
      <c r="L166" s="211" t="s">
        <v>375</v>
      </c>
      <c r="M166" s="53"/>
      <c r="N166" s="143">
        <f t="shared" si="31"/>
        <v>1208000</v>
      </c>
      <c r="O166" s="49"/>
      <c r="P166" s="49"/>
      <c r="Q166" s="23"/>
    </row>
    <row r="167" spans="1:17" s="11" customFormat="1" ht="34.5" customHeight="1">
      <c r="A167" s="433">
        <v>25</v>
      </c>
      <c r="B167" s="423"/>
      <c r="C167" s="213" t="s">
        <v>754</v>
      </c>
      <c r="D167" s="65" t="s">
        <v>242</v>
      </c>
      <c r="E167" s="426" t="s">
        <v>586</v>
      </c>
      <c r="F167" s="282">
        <v>1590000</v>
      </c>
      <c r="G167" s="247">
        <f t="shared" si="41"/>
        <v>1638000</v>
      </c>
      <c r="H167" s="245">
        <v>2130000</v>
      </c>
      <c r="I167" s="119">
        <f t="shared" si="42"/>
        <v>1735000</v>
      </c>
      <c r="J167" s="309">
        <f t="shared" si="44"/>
        <v>2190000</v>
      </c>
      <c r="K167" s="352">
        <v>0.19</v>
      </c>
      <c r="L167" s="211"/>
      <c r="M167" s="53"/>
      <c r="N167" s="143">
        <f t="shared" si="31"/>
        <v>1638000</v>
      </c>
      <c r="O167" s="49"/>
      <c r="P167" s="49"/>
      <c r="Q167" s="23"/>
    </row>
    <row r="168" spans="1:17" s="11" customFormat="1" ht="34.5" customHeight="1">
      <c r="A168" s="435"/>
      <c r="B168" s="425"/>
      <c r="C168" s="105" t="s">
        <v>530</v>
      </c>
      <c r="D168" s="65" t="s">
        <v>243</v>
      </c>
      <c r="E168" s="428"/>
      <c r="F168" s="282"/>
      <c r="G168" s="247">
        <f t="shared" si="41"/>
        <v>1769000</v>
      </c>
      <c r="H168" s="240">
        <v>2300000</v>
      </c>
      <c r="I168" s="119">
        <f t="shared" si="42"/>
        <v>1878000</v>
      </c>
      <c r="J168" s="309">
        <f t="shared" si="44"/>
        <v>2370000</v>
      </c>
      <c r="K168" s="352">
        <v>0.19</v>
      </c>
      <c r="L168" s="211" t="s">
        <v>375</v>
      </c>
      <c r="M168" s="53"/>
      <c r="N168" s="143">
        <f t="shared" si="31"/>
        <v>1769000</v>
      </c>
      <c r="O168" s="49"/>
      <c r="P168" s="49"/>
      <c r="Q168" s="23"/>
    </row>
    <row r="169" spans="1:17" s="11" customFormat="1" ht="37.5" customHeight="1">
      <c r="A169" s="433">
        <v>26</v>
      </c>
      <c r="B169" s="423"/>
      <c r="C169" s="213" t="s">
        <v>755</v>
      </c>
      <c r="D169" s="65" t="s">
        <v>242</v>
      </c>
      <c r="E169" s="426" t="s">
        <v>587</v>
      </c>
      <c r="F169" s="282">
        <v>1680000</v>
      </c>
      <c r="G169" s="247">
        <f t="shared" si="41"/>
        <v>1731000</v>
      </c>
      <c r="H169" s="245">
        <v>2250000</v>
      </c>
      <c r="I169" s="119">
        <f t="shared" si="42"/>
        <v>1838000</v>
      </c>
      <c r="J169" s="309">
        <f t="shared" si="44"/>
        <v>2320000</v>
      </c>
      <c r="K169" s="352">
        <v>0.19</v>
      </c>
      <c r="L169" s="211" t="s">
        <v>375</v>
      </c>
      <c r="M169" s="53"/>
      <c r="N169" s="143">
        <f t="shared" si="31"/>
        <v>1731000</v>
      </c>
      <c r="O169" s="49"/>
      <c r="P169" s="49"/>
      <c r="Q169" s="23"/>
    </row>
    <row r="170" spans="1:17" s="11" customFormat="1" ht="37.5" customHeight="1">
      <c r="A170" s="435"/>
      <c r="B170" s="425"/>
      <c r="C170" s="105" t="s">
        <v>531</v>
      </c>
      <c r="D170" s="65" t="s">
        <v>243</v>
      </c>
      <c r="E170" s="428"/>
      <c r="F170" s="282"/>
      <c r="G170" s="247">
        <f t="shared" si="41"/>
        <v>1923000</v>
      </c>
      <c r="H170" s="245">
        <v>2500000</v>
      </c>
      <c r="I170" s="119">
        <f t="shared" si="42"/>
        <v>2044000</v>
      </c>
      <c r="J170" s="309">
        <f t="shared" si="44"/>
        <v>2580000</v>
      </c>
      <c r="K170" s="352">
        <v>0.19</v>
      </c>
      <c r="L170" s="211" t="s">
        <v>375</v>
      </c>
      <c r="M170" s="53"/>
      <c r="N170" s="143">
        <f t="shared" si="31"/>
        <v>1923000</v>
      </c>
      <c r="O170" s="49"/>
      <c r="P170" s="49"/>
      <c r="Q170" s="23"/>
    </row>
    <row r="171" spans="1:17" s="11" customFormat="1" ht="31.5" customHeight="1">
      <c r="A171" s="433">
        <v>27</v>
      </c>
      <c r="B171" s="423"/>
      <c r="C171" s="213" t="s">
        <v>756</v>
      </c>
      <c r="D171" s="65" t="s">
        <v>219</v>
      </c>
      <c r="E171" s="426" t="s">
        <v>326</v>
      </c>
      <c r="F171" s="282">
        <v>980000</v>
      </c>
      <c r="G171" s="247">
        <f t="shared" si="41"/>
        <v>1008000</v>
      </c>
      <c r="H171" s="245">
        <v>1310000</v>
      </c>
      <c r="I171" s="119">
        <f t="shared" si="42"/>
        <v>1038000</v>
      </c>
      <c r="J171" s="309">
        <f t="shared" ref="J171:J176" si="45">H171</f>
        <v>1310000</v>
      </c>
      <c r="K171" s="352">
        <v>0.19</v>
      </c>
      <c r="L171" s="211"/>
      <c r="M171" s="53"/>
      <c r="N171" s="143">
        <f t="shared" ref="N171:N176" si="46">ROUND(H171/1.3,-3)</f>
        <v>1008000</v>
      </c>
      <c r="O171" s="49"/>
      <c r="P171" s="49"/>
      <c r="Q171" s="23"/>
    </row>
    <row r="172" spans="1:17" s="11" customFormat="1" ht="31.5" customHeight="1">
      <c r="A172" s="434"/>
      <c r="B172" s="424"/>
      <c r="C172" s="105" t="s">
        <v>532</v>
      </c>
      <c r="D172" s="65" t="s">
        <v>242</v>
      </c>
      <c r="E172" s="427"/>
      <c r="F172" s="283"/>
      <c r="G172" s="247">
        <f t="shared" si="41"/>
        <v>1308000</v>
      </c>
      <c r="H172" s="245">
        <v>1700000</v>
      </c>
      <c r="I172" s="119">
        <f t="shared" si="42"/>
        <v>1347000</v>
      </c>
      <c r="J172" s="309">
        <f t="shared" si="45"/>
        <v>1700000</v>
      </c>
      <c r="K172" s="352">
        <v>0.19</v>
      </c>
      <c r="L172" s="211" t="s">
        <v>375</v>
      </c>
      <c r="M172" s="53"/>
      <c r="N172" s="143">
        <f t="shared" si="46"/>
        <v>1308000</v>
      </c>
      <c r="O172" s="49"/>
      <c r="P172" s="49"/>
      <c r="Q172" s="23"/>
    </row>
    <row r="173" spans="1:17" s="11" customFormat="1" ht="31.5" customHeight="1">
      <c r="A173" s="435"/>
      <c r="B173" s="425"/>
      <c r="C173" s="105" t="s">
        <v>600</v>
      </c>
      <c r="D173" s="65" t="s">
        <v>243</v>
      </c>
      <c r="E173" s="428"/>
      <c r="F173" s="283"/>
      <c r="G173" s="247">
        <f t="shared" si="41"/>
        <v>1462000</v>
      </c>
      <c r="H173" s="245">
        <v>1900000</v>
      </c>
      <c r="I173" s="119">
        <f t="shared" si="42"/>
        <v>1505000</v>
      </c>
      <c r="J173" s="309">
        <f t="shared" si="45"/>
        <v>1900000</v>
      </c>
      <c r="K173" s="352">
        <v>0.19</v>
      </c>
      <c r="L173" s="211" t="s">
        <v>375</v>
      </c>
      <c r="M173" s="53"/>
      <c r="N173" s="143">
        <f t="shared" si="46"/>
        <v>1462000</v>
      </c>
      <c r="O173" s="49"/>
      <c r="P173" s="49"/>
      <c r="Q173" s="23"/>
    </row>
    <row r="174" spans="1:17" s="11" customFormat="1" ht="31.5" customHeight="1">
      <c r="A174" s="433">
        <v>28</v>
      </c>
      <c r="B174" s="423"/>
      <c r="C174" s="213" t="s">
        <v>757</v>
      </c>
      <c r="D174" s="140" t="s">
        <v>219</v>
      </c>
      <c r="E174" s="426" t="s">
        <v>327</v>
      </c>
      <c r="F174" s="282">
        <v>1070000</v>
      </c>
      <c r="G174" s="247">
        <f t="shared" si="41"/>
        <v>1100000</v>
      </c>
      <c r="H174" s="245">
        <v>1430000</v>
      </c>
      <c r="I174" s="119">
        <f t="shared" si="42"/>
        <v>1133000</v>
      </c>
      <c r="J174" s="309">
        <f t="shared" si="45"/>
        <v>1430000</v>
      </c>
      <c r="K174" s="352">
        <v>0.19</v>
      </c>
      <c r="L174" s="211" t="s">
        <v>375</v>
      </c>
      <c r="M174" s="53"/>
      <c r="N174" s="143">
        <f t="shared" si="46"/>
        <v>1100000</v>
      </c>
      <c r="O174" s="49"/>
      <c r="P174" s="49"/>
      <c r="Q174" s="23"/>
    </row>
    <row r="175" spans="1:17" s="11" customFormat="1" ht="31.5" customHeight="1">
      <c r="A175" s="434"/>
      <c r="B175" s="424"/>
      <c r="C175" s="138" t="s">
        <v>533</v>
      </c>
      <c r="D175" s="140" t="s">
        <v>242</v>
      </c>
      <c r="E175" s="427"/>
      <c r="F175" s="282"/>
      <c r="G175" s="247">
        <f t="shared" si="41"/>
        <v>1398000</v>
      </c>
      <c r="H175" s="245">
        <v>1817000</v>
      </c>
      <c r="I175" s="119">
        <f t="shared" si="42"/>
        <v>1440000</v>
      </c>
      <c r="J175" s="309">
        <f t="shared" si="45"/>
        <v>1817000</v>
      </c>
      <c r="K175" s="352">
        <v>0.19</v>
      </c>
      <c r="L175" s="211" t="s">
        <v>375</v>
      </c>
      <c r="M175" s="53"/>
      <c r="N175" s="143">
        <f t="shared" si="46"/>
        <v>1398000</v>
      </c>
      <c r="O175" s="49"/>
      <c r="P175" s="49"/>
      <c r="Q175" s="23"/>
    </row>
    <row r="176" spans="1:17" s="11" customFormat="1" ht="31.5" customHeight="1">
      <c r="A176" s="435"/>
      <c r="B176" s="425"/>
      <c r="C176" s="138" t="s">
        <v>601</v>
      </c>
      <c r="D176" s="140" t="s">
        <v>243</v>
      </c>
      <c r="E176" s="428"/>
      <c r="F176" s="282"/>
      <c r="G176" s="247">
        <f t="shared" si="41"/>
        <v>1552000</v>
      </c>
      <c r="H176" s="245">
        <v>2017000</v>
      </c>
      <c r="I176" s="119">
        <f t="shared" si="42"/>
        <v>1598000</v>
      </c>
      <c r="J176" s="309">
        <f t="shared" si="45"/>
        <v>2017000</v>
      </c>
      <c r="K176" s="352">
        <v>0.19</v>
      </c>
      <c r="L176" s="211" t="s">
        <v>375</v>
      </c>
      <c r="M176" s="53"/>
      <c r="N176" s="143">
        <f t="shared" si="46"/>
        <v>1552000</v>
      </c>
      <c r="O176" s="49"/>
      <c r="P176" s="49"/>
      <c r="Q176" s="23"/>
    </row>
    <row r="177" spans="1:17" s="11" customFormat="1" ht="57.75" customHeight="1">
      <c r="A177" s="49"/>
      <c r="B177" s="480" t="s">
        <v>656</v>
      </c>
      <c r="C177" s="480"/>
      <c r="D177" s="480"/>
      <c r="E177" s="480"/>
      <c r="F177" s="480"/>
      <c r="G177" s="480"/>
      <c r="H177" s="480"/>
      <c r="I177" s="480"/>
      <c r="J177" s="480"/>
      <c r="K177" s="480"/>
      <c r="L177" s="480"/>
      <c r="M177" s="49"/>
      <c r="N177" s="49"/>
      <c r="O177" s="49"/>
      <c r="P177" s="49"/>
      <c r="Q177" s="23"/>
    </row>
    <row r="178" spans="1:17" s="11" customFormat="1" ht="57.75" customHeight="1">
      <c r="A178" s="49"/>
      <c r="B178" s="124"/>
      <c r="C178" s="124"/>
      <c r="D178" s="124"/>
      <c r="E178" s="124"/>
      <c r="F178" s="281"/>
      <c r="G178" s="249"/>
      <c r="H178" s="249"/>
      <c r="I178" s="223"/>
      <c r="J178" s="311"/>
      <c r="K178" s="362"/>
      <c r="L178" s="147"/>
      <c r="M178" s="49"/>
      <c r="N178" s="49"/>
      <c r="O178" s="49"/>
      <c r="P178" s="49"/>
      <c r="Q178" s="23"/>
    </row>
    <row r="179" spans="1:17" s="11" customFormat="1" ht="33" customHeight="1">
      <c r="A179" s="49"/>
      <c r="B179" s="124"/>
      <c r="C179" s="124"/>
      <c r="D179" s="124"/>
      <c r="E179" s="124"/>
      <c r="F179" s="281"/>
      <c r="G179" s="249"/>
      <c r="H179" s="249"/>
      <c r="I179" s="223"/>
      <c r="J179" s="311"/>
      <c r="K179" s="362"/>
      <c r="L179" s="147"/>
      <c r="M179" s="49"/>
      <c r="N179" s="49"/>
      <c r="O179" s="49"/>
      <c r="P179" s="49"/>
      <c r="Q179" s="23"/>
    </row>
    <row r="180" spans="1:17" ht="23.25" customHeight="1">
      <c r="A180" s="200" t="s">
        <v>225</v>
      </c>
      <c r="B180" s="479" t="s">
        <v>657</v>
      </c>
      <c r="C180" s="479"/>
      <c r="D180" s="479"/>
      <c r="E180" s="479"/>
      <c r="F180" s="479"/>
      <c r="G180" s="479"/>
      <c r="H180" s="479"/>
      <c r="I180" s="479"/>
      <c r="J180" s="479"/>
      <c r="K180" s="479"/>
      <c r="L180" s="479"/>
    </row>
    <row r="181" spans="1:17" s="20" customFormat="1" ht="27.75" customHeight="1">
      <c r="A181" s="433">
        <v>1</v>
      </c>
      <c r="B181" s="413"/>
      <c r="C181" s="68" t="s">
        <v>521</v>
      </c>
      <c r="D181" s="100" t="s">
        <v>218</v>
      </c>
      <c r="E181" s="426" t="s">
        <v>580</v>
      </c>
      <c r="F181" s="284"/>
      <c r="G181" s="248">
        <v>435000</v>
      </c>
      <c r="H181" s="248">
        <f>ROUND(G181*1.3,-3)</f>
        <v>566000</v>
      </c>
      <c r="I181" s="119">
        <f t="shared" ref="I181:I202" si="47">ROUND(J181/1.3*1.03,-3)</f>
        <v>448000</v>
      </c>
      <c r="J181" s="309">
        <f t="shared" ref="J181:J191" si="48">H181</f>
        <v>566000</v>
      </c>
      <c r="K181" s="352">
        <v>0.19</v>
      </c>
      <c r="L181" s="209" t="s">
        <v>375</v>
      </c>
      <c r="N181" s="143">
        <f>ROUND(H181/1.3,-3)</f>
        <v>435000</v>
      </c>
    </row>
    <row r="182" spans="1:17" s="11" customFormat="1" ht="27.75" customHeight="1">
      <c r="A182" s="434"/>
      <c r="B182" s="414"/>
      <c r="C182" s="212" t="s">
        <v>727</v>
      </c>
      <c r="D182" s="65" t="s">
        <v>219</v>
      </c>
      <c r="E182" s="427"/>
      <c r="F182" s="282">
        <v>515000</v>
      </c>
      <c r="G182" s="250">
        <v>530000</v>
      </c>
      <c r="H182" s="248">
        <v>690000</v>
      </c>
      <c r="I182" s="119">
        <f t="shared" si="47"/>
        <v>547000</v>
      </c>
      <c r="J182" s="309">
        <f t="shared" si="48"/>
        <v>690000</v>
      </c>
      <c r="K182" s="352">
        <v>0.19</v>
      </c>
      <c r="L182" s="122" t="s">
        <v>375</v>
      </c>
      <c r="M182" s="94"/>
      <c r="N182" s="143">
        <f t="shared" ref="N182:N202" si="49">ROUND(H182/1.3,-3)</f>
        <v>531000</v>
      </c>
      <c r="O182" s="49"/>
      <c r="P182" s="49"/>
      <c r="Q182" s="23"/>
    </row>
    <row r="183" spans="1:17" s="11" customFormat="1" ht="27.75" customHeight="1">
      <c r="A183" s="434"/>
      <c r="B183" s="414"/>
      <c r="C183" s="212" t="s">
        <v>728</v>
      </c>
      <c r="D183" s="65" t="s">
        <v>232</v>
      </c>
      <c r="E183" s="427"/>
      <c r="F183" s="282">
        <v>590000</v>
      </c>
      <c r="G183" s="250">
        <v>610000</v>
      </c>
      <c r="H183" s="248">
        <v>790000</v>
      </c>
      <c r="I183" s="119">
        <f t="shared" si="47"/>
        <v>626000</v>
      </c>
      <c r="J183" s="309">
        <f t="shared" si="48"/>
        <v>790000</v>
      </c>
      <c r="K183" s="352">
        <v>0.19</v>
      </c>
      <c r="L183" s="211" t="s">
        <v>375</v>
      </c>
      <c r="M183" s="94"/>
      <c r="N183" s="143">
        <f t="shared" si="49"/>
        <v>608000</v>
      </c>
      <c r="O183" s="49"/>
      <c r="P183" s="49"/>
      <c r="Q183" s="23"/>
    </row>
    <row r="184" spans="1:17" s="11" customFormat="1" ht="27.75" customHeight="1">
      <c r="A184" s="434"/>
      <c r="B184" s="414"/>
      <c r="C184" s="212" t="s">
        <v>729</v>
      </c>
      <c r="D184" s="65" t="s">
        <v>242</v>
      </c>
      <c r="E184" s="427"/>
      <c r="F184" s="282">
        <v>725000</v>
      </c>
      <c r="G184" s="250">
        <v>750000</v>
      </c>
      <c r="H184" s="248">
        <v>980000</v>
      </c>
      <c r="I184" s="119">
        <f t="shared" si="47"/>
        <v>776000</v>
      </c>
      <c r="J184" s="309">
        <f t="shared" si="48"/>
        <v>980000</v>
      </c>
      <c r="K184" s="352">
        <v>0.19</v>
      </c>
      <c r="L184" s="211" t="s">
        <v>375</v>
      </c>
      <c r="M184" s="94"/>
      <c r="N184" s="143">
        <f t="shared" si="49"/>
        <v>754000</v>
      </c>
      <c r="O184" s="49"/>
      <c r="P184" s="49"/>
      <c r="Q184" s="23"/>
    </row>
    <row r="185" spans="1:17" s="11" customFormat="1" ht="27.75" customHeight="1">
      <c r="A185" s="434"/>
      <c r="B185" s="414"/>
      <c r="C185" s="68" t="s">
        <v>489</v>
      </c>
      <c r="D185" s="65" t="s">
        <v>243</v>
      </c>
      <c r="E185" s="427"/>
      <c r="F185" s="282">
        <v>990000</v>
      </c>
      <c r="G185" s="248">
        <f>ROUND(H185/1.3,-3)</f>
        <v>838000</v>
      </c>
      <c r="H185" s="248">
        <v>1090000</v>
      </c>
      <c r="I185" s="119">
        <f t="shared" si="47"/>
        <v>864000</v>
      </c>
      <c r="J185" s="309">
        <f t="shared" si="48"/>
        <v>1090000</v>
      </c>
      <c r="K185" s="352">
        <v>0.19</v>
      </c>
      <c r="L185" s="211" t="s">
        <v>375</v>
      </c>
      <c r="N185" s="143">
        <f t="shared" si="49"/>
        <v>838000</v>
      </c>
      <c r="O185" s="49"/>
      <c r="Q185" s="23"/>
    </row>
    <row r="186" spans="1:17" s="11" customFormat="1" ht="27.75" customHeight="1">
      <c r="A186" s="435"/>
      <c r="B186" s="415"/>
      <c r="C186" s="212" t="s">
        <v>730</v>
      </c>
      <c r="D186" s="65" t="s">
        <v>222</v>
      </c>
      <c r="E186" s="428"/>
      <c r="F186" s="282">
        <v>1010000</v>
      </c>
      <c r="G186" s="250">
        <v>1040000</v>
      </c>
      <c r="H186" s="248">
        <v>1350000</v>
      </c>
      <c r="I186" s="119">
        <f t="shared" si="47"/>
        <v>1070000</v>
      </c>
      <c r="J186" s="309">
        <f t="shared" si="48"/>
        <v>1350000</v>
      </c>
      <c r="K186" s="352">
        <v>0.19</v>
      </c>
      <c r="L186" s="211" t="s">
        <v>375</v>
      </c>
      <c r="M186" s="94"/>
      <c r="N186" s="143">
        <f t="shared" si="49"/>
        <v>1038000</v>
      </c>
      <c r="O186" s="49"/>
      <c r="Q186" s="23"/>
    </row>
    <row r="187" spans="1:17" s="11" customFormat="1" ht="27.75" customHeight="1">
      <c r="A187" s="433">
        <v>2</v>
      </c>
      <c r="B187" s="402"/>
      <c r="C187" s="212" t="s">
        <v>731</v>
      </c>
      <c r="D187" s="65" t="s">
        <v>219</v>
      </c>
      <c r="E187" s="426" t="s">
        <v>581</v>
      </c>
      <c r="F187" s="282">
        <v>700000</v>
      </c>
      <c r="G187" s="250">
        <v>720000</v>
      </c>
      <c r="H187" s="248">
        <v>940000</v>
      </c>
      <c r="I187" s="119">
        <f t="shared" si="47"/>
        <v>745000</v>
      </c>
      <c r="J187" s="309">
        <f t="shared" si="48"/>
        <v>940000</v>
      </c>
      <c r="K187" s="352">
        <v>0.19</v>
      </c>
      <c r="L187" s="211"/>
      <c r="M187" s="94"/>
      <c r="N187" s="143">
        <f t="shared" si="49"/>
        <v>723000</v>
      </c>
      <c r="O187" s="49"/>
      <c r="Q187" s="23"/>
    </row>
    <row r="188" spans="1:17" s="11" customFormat="1" ht="27.75" customHeight="1">
      <c r="A188" s="434"/>
      <c r="B188" s="403"/>
      <c r="C188" s="212" t="s">
        <v>732</v>
      </c>
      <c r="D188" s="65" t="s">
        <v>232</v>
      </c>
      <c r="E188" s="427"/>
      <c r="F188" s="282">
        <v>810000</v>
      </c>
      <c r="G188" s="250">
        <v>830000</v>
      </c>
      <c r="H188" s="248">
        <v>1080000</v>
      </c>
      <c r="I188" s="119">
        <f t="shared" si="47"/>
        <v>856000</v>
      </c>
      <c r="J188" s="309">
        <f t="shared" si="48"/>
        <v>1080000</v>
      </c>
      <c r="K188" s="352">
        <v>0.19</v>
      </c>
      <c r="L188" s="211"/>
      <c r="M188" s="94"/>
      <c r="N188" s="143">
        <f t="shared" si="49"/>
        <v>831000</v>
      </c>
      <c r="O188" s="49"/>
      <c r="Q188" s="23"/>
    </row>
    <row r="189" spans="1:17" s="11" customFormat="1" ht="27.75" customHeight="1">
      <c r="A189" s="434"/>
      <c r="B189" s="403"/>
      <c r="C189" s="212" t="s">
        <v>733</v>
      </c>
      <c r="D189" s="65" t="s">
        <v>242</v>
      </c>
      <c r="E189" s="427"/>
      <c r="F189" s="282">
        <v>920000</v>
      </c>
      <c r="G189" s="250">
        <v>950000</v>
      </c>
      <c r="H189" s="248">
        <v>1240000</v>
      </c>
      <c r="I189" s="119">
        <f t="shared" si="47"/>
        <v>982000</v>
      </c>
      <c r="J189" s="309">
        <f t="shared" si="48"/>
        <v>1240000</v>
      </c>
      <c r="K189" s="352">
        <v>0.19</v>
      </c>
      <c r="L189" s="211"/>
      <c r="M189" s="94"/>
      <c r="N189" s="143">
        <f t="shared" si="49"/>
        <v>954000</v>
      </c>
      <c r="O189" s="49"/>
      <c r="Q189" s="23"/>
    </row>
    <row r="190" spans="1:17" s="11" customFormat="1" ht="27.75" customHeight="1">
      <c r="A190" s="434"/>
      <c r="B190" s="403"/>
      <c r="C190" s="68" t="s">
        <v>522</v>
      </c>
      <c r="D190" s="65" t="s">
        <v>243</v>
      </c>
      <c r="E190" s="427"/>
      <c r="F190" s="282">
        <v>1070000</v>
      </c>
      <c r="G190" s="248">
        <v>1100000</v>
      </c>
      <c r="H190" s="248">
        <v>1430000</v>
      </c>
      <c r="I190" s="119">
        <f t="shared" si="47"/>
        <v>1133000</v>
      </c>
      <c r="J190" s="309">
        <f t="shared" si="48"/>
        <v>1430000</v>
      </c>
      <c r="K190" s="352">
        <v>0.19</v>
      </c>
      <c r="L190" s="211" t="s">
        <v>375</v>
      </c>
      <c r="M190" s="94"/>
      <c r="N190" s="143">
        <f t="shared" si="49"/>
        <v>1100000</v>
      </c>
      <c r="O190" s="49"/>
      <c r="Q190" s="23"/>
    </row>
    <row r="191" spans="1:17" s="11" customFormat="1" ht="27.75" customHeight="1">
      <c r="A191" s="435"/>
      <c r="B191" s="404"/>
      <c r="C191" s="68" t="s">
        <v>523</v>
      </c>
      <c r="D191" s="65" t="s">
        <v>222</v>
      </c>
      <c r="E191" s="428"/>
      <c r="F191" s="282"/>
      <c r="G191" s="248">
        <f>G190+130000</f>
        <v>1230000</v>
      </c>
      <c r="H191" s="248">
        <f>ROUND(G191*1.3,-4)</f>
        <v>1600000</v>
      </c>
      <c r="I191" s="119">
        <f t="shared" si="47"/>
        <v>1268000</v>
      </c>
      <c r="J191" s="309">
        <f t="shared" si="48"/>
        <v>1600000</v>
      </c>
      <c r="K191" s="352">
        <v>0.19</v>
      </c>
      <c r="L191" s="211" t="s">
        <v>375</v>
      </c>
      <c r="N191" s="143">
        <f t="shared" si="49"/>
        <v>1231000</v>
      </c>
      <c r="O191" s="49"/>
      <c r="Q191" s="23"/>
    </row>
    <row r="192" spans="1:17" s="11" customFormat="1" ht="27.75" customHeight="1">
      <c r="A192" s="413">
        <v>3</v>
      </c>
      <c r="B192" s="413"/>
      <c r="C192" s="68" t="s">
        <v>521</v>
      </c>
      <c r="D192" s="100" t="s">
        <v>218</v>
      </c>
      <c r="E192" s="426" t="s">
        <v>579</v>
      </c>
      <c r="F192" s="285"/>
      <c r="G192" s="248">
        <v>450000</v>
      </c>
      <c r="H192" s="248">
        <f>ROUND(G192*1.3,-3)</f>
        <v>585000</v>
      </c>
      <c r="I192" s="119">
        <f t="shared" si="47"/>
        <v>464000</v>
      </c>
      <c r="J192" s="309">
        <f t="shared" ref="J192:J202" si="50">H192</f>
        <v>585000</v>
      </c>
      <c r="K192" s="352">
        <v>0.19</v>
      </c>
      <c r="L192" s="211" t="s">
        <v>375</v>
      </c>
      <c r="M192" s="95"/>
      <c r="N192" s="143">
        <f t="shared" si="49"/>
        <v>450000</v>
      </c>
      <c r="O192" s="49"/>
      <c r="Q192" s="23"/>
    </row>
    <row r="193" spans="1:17" s="11" customFormat="1" ht="27.75" customHeight="1">
      <c r="A193" s="414"/>
      <c r="B193" s="414"/>
      <c r="C193" s="212" t="s">
        <v>727</v>
      </c>
      <c r="D193" s="65" t="s">
        <v>219</v>
      </c>
      <c r="E193" s="427"/>
      <c r="F193" s="282">
        <v>530000</v>
      </c>
      <c r="G193" s="250">
        <v>550000</v>
      </c>
      <c r="H193" s="248">
        <v>720000</v>
      </c>
      <c r="I193" s="119">
        <f t="shared" si="47"/>
        <v>570000</v>
      </c>
      <c r="J193" s="309">
        <f t="shared" si="50"/>
        <v>720000</v>
      </c>
      <c r="K193" s="352">
        <v>0.19</v>
      </c>
      <c r="L193" s="211" t="s">
        <v>375</v>
      </c>
      <c r="M193" s="94"/>
      <c r="N193" s="143">
        <f t="shared" si="49"/>
        <v>554000</v>
      </c>
      <c r="O193" s="49"/>
      <c r="Q193" s="23"/>
    </row>
    <row r="194" spans="1:17" s="11" customFormat="1" ht="27.75" customHeight="1">
      <c r="A194" s="414"/>
      <c r="B194" s="414"/>
      <c r="C194" s="212" t="s">
        <v>728</v>
      </c>
      <c r="D194" s="65" t="s">
        <v>232</v>
      </c>
      <c r="E194" s="427"/>
      <c r="F194" s="282">
        <v>630000</v>
      </c>
      <c r="G194" s="250">
        <v>650000</v>
      </c>
      <c r="H194" s="248">
        <v>850000</v>
      </c>
      <c r="I194" s="119">
        <f t="shared" si="47"/>
        <v>673000</v>
      </c>
      <c r="J194" s="309">
        <f t="shared" si="50"/>
        <v>850000</v>
      </c>
      <c r="K194" s="352">
        <v>0.19</v>
      </c>
      <c r="L194" s="211" t="s">
        <v>375</v>
      </c>
      <c r="M194" s="94"/>
      <c r="N194" s="143">
        <f t="shared" si="49"/>
        <v>654000</v>
      </c>
      <c r="O194" s="49"/>
      <c r="Q194" s="23"/>
    </row>
    <row r="195" spans="1:17" s="11" customFormat="1" ht="27.75" customHeight="1">
      <c r="A195" s="414"/>
      <c r="B195" s="414"/>
      <c r="C195" s="212" t="s">
        <v>729</v>
      </c>
      <c r="D195" s="65" t="s">
        <v>242</v>
      </c>
      <c r="E195" s="427"/>
      <c r="F195" s="282">
        <v>780000</v>
      </c>
      <c r="G195" s="250">
        <v>800000</v>
      </c>
      <c r="H195" s="248">
        <v>1040000</v>
      </c>
      <c r="I195" s="119">
        <f t="shared" si="47"/>
        <v>824000</v>
      </c>
      <c r="J195" s="309">
        <f t="shared" si="50"/>
        <v>1040000</v>
      </c>
      <c r="K195" s="352">
        <v>0.19</v>
      </c>
      <c r="L195" s="211" t="s">
        <v>375</v>
      </c>
      <c r="M195" s="94"/>
      <c r="N195" s="143">
        <f t="shared" si="49"/>
        <v>800000</v>
      </c>
      <c r="O195" s="49"/>
      <c r="Q195" s="23"/>
    </row>
    <row r="196" spans="1:17" s="11" customFormat="1" ht="27.75" customHeight="1">
      <c r="A196" s="414"/>
      <c r="B196" s="414"/>
      <c r="C196" s="212" t="s">
        <v>489</v>
      </c>
      <c r="D196" s="65" t="s">
        <v>243</v>
      </c>
      <c r="E196" s="427"/>
      <c r="F196" s="282">
        <v>890000</v>
      </c>
      <c r="G196" s="248">
        <v>920000</v>
      </c>
      <c r="H196" s="248">
        <v>1200000</v>
      </c>
      <c r="I196" s="119">
        <f t="shared" si="47"/>
        <v>951000</v>
      </c>
      <c r="J196" s="309">
        <f t="shared" si="50"/>
        <v>1200000</v>
      </c>
      <c r="K196" s="352">
        <v>0.19</v>
      </c>
      <c r="L196" s="211" t="s">
        <v>375</v>
      </c>
      <c r="M196" s="94"/>
      <c r="N196" s="143">
        <f t="shared" si="49"/>
        <v>923000</v>
      </c>
      <c r="O196" s="49"/>
      <c r="Q196" s="23"/>
    </row>
    <row r="197" spans="1:17" s="11" customFormat="1" ht="27.75" customHeight="1">
      <c r="A197" s="415"/>
      <c r="B197" s="415"/>
      <c r="C197" s="212" t="s">
        <v>730</v>
      </c>
      <c r="D197" s="65" t="s">
        <v>222</v>
      </c>
      <c r="E197" s="428"/>
      <c r="F197" s="282">
        <v>1080000</v>
      </c>
      <c r="G197" s="250">
        <v>1110000</v>
      </c>
      <c r="H197" s="248">
        <v>1440000</v>
      </c>
      <c r="I197" s="119">
        <f t="shared" si="47"/>
        <v>1141000</v>
      </c>
      <c r="J197" s="309">
        <f t="shared" si="50"/>
        <v>1440000</v>
      </c>
      <c r="K197" s="352">
        <v>0.19</v>
      </c>
      <c r="L197" s="211" t="s">
        <v>375</v>
      </c>
      <c r="M197" s="94"/>
      <c r="N197" s="143">
        <f t="shared" si="49"/>
        <v>1108000</v>
      </c>
      <c r="O197" s="49"/>
      <c r="Q197" s="23"/>
    </row>
    <row r="198" spans="1:17" s="11" customFormat="1" ht="27.75" customHeight="1">
      <c r="A198" s="413">
        <v>4</v>
      </c>
      <c r="B198" s="393"/>
      <c r="C198" s="212" t="s">
        <v>731</v>
      </c>
      <c r="D198" s="140" t="s">
        <v>219</v>
      </c>
      <c r="E198" s="426" t="s">
        <v>582</v>
      </c>
      <c r="F198" s="282">
        <v>750000</v>
      </c>
      <c r="G198" s="250">
        <v>770000</v>
      </c>
      <c r="H198" s="248">
        <v>1000000</v>
      </c>
      <c r="I198" s="119">
        <f t="shared" si="47"/>
        <v>792000</v>
      </c>
      <c r="J198" s="309">
        <f t="shared" si="50"/>
        <v>1000000</v>
      </c>
      <c r="K198" s="352">
        <v>0.19</v>
      </c>
      <c r="L198" s="211"/>
      <c r="N198" s="143">
        <f t="shared" si="49"/>
        <v>769000</v>
      </c>
      <c r="O198" s="49"/>
      <c r="Q198" s="23"/>
    </row>
    <row r="199" spans="1:17" s="11" customFormat="1" ht="27.75" customHeight="1">
      <c r="A199" s="414"/>
      <c r="B199" s="394"/>
      <c r="C199" s="212" t="s">
        <v>732</v>
      </c>
      <c r="D199" s="140" t="s">
        <v>232</v>
      </c>
      <c r="E199" s="427"/>
      <c r="F199" s="282">
        <v>850000</v>
      </c>
      <c r="G199" s="250">
        <v>880000</v>
      </c>
      <c r="H199" s="248">
        <v>1140000</v>
      </c>
      <c r="I199" s="119">
        <f t="shared" si="47"/>
        <v>903000</v>
      </c>
      <c r="J199" s="309">
        <f t="shared" si="50"/>
        <v>1140000</v>
      </c>
      <c r="K199" s="352">
        <v>0.19</v>
      </c>
      <c r="L199" s="211"/>
      <c r="N199" s="143">
        <f t="shared" si="49"/>
        <v>877000</v>
      </c>
      <c r="O199" s="49"/>
      <c r="Q199" s="23"/>
    </row>
    <row r="200" spans="1:17" s="11" customFormat="1" ht="27.75" customHeight="1">
      <c r="A200" s="414"/>
      <c r="B200" s="394"/>
      <c r="C200" s="212" t="s">
        <v>733</v>
      </c>
      <c r="D200" s="140" t="s">
        <v>242</v>
      </c>
      <c r="E200" s="427"/>
      <c r="F200" s="282">
        <v>960000</v>
      </c>
      <c r="G200" s="250">
        <v>990000</v>
      </c>
      <c r="H200" s="248">
        <v>1290000</v>
      </c>
      <c r="I200" s="119">
        <f t="shared" si="47"/>
        <v>1022000</v>
      </c>
      <c r="J200" s="309">
        <f t="shared" si="50"/>
        <v>1290000</v>
      </c>
      <c r="K200" s="352">
        <v>0.19</v>
      </c>
      <c r="L200" s="211"/>
      <c r="N200" s="143">
        <f t="shared" si="49"/>
        <v>992000</v>
      </c>
      <c r="O200" s="49"/>
      <c r="Q200" s="23"/>
    </row>
    <row r="201" spans="1:17" s="11" customFormat="1" ht="27.75" customHeight="1">
      <c r="A201" s="414"/>
      <c r="B201" s="394"/>
      <c r="C201" s="141" t="s">
        <v>522</v>
      </c>
      <c r="D201" s="140" t="s">
        <v>243</v>
      </c>
      <c r="E201" s="427"/>
      <c r="F201" s="282">
        <v>1110000</v>
      </c>
      <c r="G201" s="248">
        <v>1140000</v>
      </c>
      <c r="H201" s="248">
        <v>1480000</v>
      </c>
      <c r="I201" s="119">
        <f t="shared" si="47"/>
        <v>1173000</v>
      </c>
      <c r="J201" s="309">
        <f t="shared" si="50"/>
        <v>1480000</v>
      </c>
      <c r="K201" s="352">
        <v>0.19</v>
      </c>
      <c r="L201" s="211" t="s">
        <v>375</v>
      </c>
      <c r="M201" s="94"/>
      <c r="N201" s="143">
        <f t="shared" si="49"/>
        <v>1138000</v>
      </c>
      <c r="O201" s="49"/>
      <c r="Q201" s="23"/>
    </row>
    <row r="202" spans="1:17" s="11" customFormat="1" ht="27.75" customHeight="1">
      <c r="A202" s="415"/>
      <c r="B202" s="395"/>
      <c r="C202" s="141" t="s">
        <v>523</v>
      </c>
      <c r="D202" s="140" t="s">
        <v>222</v>
      </c>
      <c r="E202" s="428"/>
      <c r="F202" s="282"/>
      <c r="G202" s="248">
        <f>G201+130000</f>
        <v>1270000</v>
      </c>
      <c r="H202" s="248">
        <f>ROUND(G202*1.3,-4)</f>
        <v>1650000</v>
      </c>
      <c r="I202" s="119">
        <f t="shared" si="47"/>
        <v>1307000</v>
      </c>
      <c r="J202" s="309">
        <f t="shared" si="50"/>
        <v>1650000</v>
      </c>
      <c r="K202" s="352">
        <v>0.19</v>
      </c>
      <c r="L202" s="211" t="s">
        <v>375</v>
      </c>
      <c r="M202" s="94"/>
      <c r="N202" s="143">
        <f t="shared" si="49"/>
        <v>1269000</v>
      </c>
      <c r="O202" s="49"/>
      <c r="Q202" s="23"/>
    </row>
    <row r="203" spans="1:17" s="11" customFormat="1" ht="90" customHeight="1">
      <c r="A203" s="147"/>
      <c r="B203" s="459" t="s">
        <v>802</v>
      </c>
      <c r="C203" s="459"/>
      <c r="D203" s="459"/>
      <c r="E203" s="459"/>
      <c r="F203" s="459"/>
      <c r="G203" s="459"/>
      <c r="H203" s="459"/>
      <c r="I203" s="459"/>
      <c r="J203" s="459"/>
      <c r="K203" s="459"/>
      <c r="L203" s="459"/>
      <c r="M203" s="221" t="s">
        <v>734</v>
      </c>
      <c r="N203" s="49"/>
      <c r="O203" s="49"/>
      <c r="Q203" s="23"/>
    </row>
    <row r="204" spans="1:17" s="11" customFormat="1" ht="63" customHeight="1">
      <c r="A204" s="49"/>
      <c r="B204" s="480" t="s">
        <v>383</v>
      </c>
      <c r="C204" s="480"/>
      <c r="D204" s="480"/>
      <c r="E204" s="480"/>
      <c r="F204" s="480"/>
      <c r="G204" s="480"/>
      <c r="H204" s="480"/>
      <c r="I204" s="480"/>
      <c r="J204" s="480"/>
      <c r="K204" s="480"/>
      <c r="L204" s="480"/>
      <c r="M204" s="49"/>
      <c r="N204" s="49"/>
      <c r="O204" s="49"/>
      <c r="P204" s="49"/>
      <c r="Q204" s="23"/>
    </row>
    <row r="205" spans="1:17" s="11" customFormat="1" ht="53.25" hidden="1" customHeight="1">
      <c r="A205" s="49"/>
      <c r="B205" s="124"/>
      <c r="C205" s="124"/>
      <c r="D205" s="124"/>
      <c r="E205" s="124"/>
      <c r="F205" s="281"/>
      <c r="G205" s="249"/>
      <c r="H205" s="249"/>
      <c r="I205" s="223"/>
      <c r="J205" s="311"/>
      <c r="K205" s="362"/>
      <c r="L205" s="147"/>
      <c r="M205" s="49"/>
      <c r="N205" s="49"/>
      <c r="O205" s="49"/>
      <c r="P205" s="49"/>
      <c r="Q205" s="23"/>
    </row>
    <row r="206" spans="1:17" ht="22.5" customHeight="1">
      <c r="A206" s="142" t="s">
        <v>444</v>
      </c>
      <c r="B206" s="436" t="s">
        <v>1</v>
      </c>
      <c r="C206" s="437"/>
      <c r="D206" s="437"/>
      <c r="E206" s="437"/>
      <c r="F206" s="437"/>
      <c r="G206" s="437"/>
      <c r="H206" s="437"/>
      <c r="I206" s="437"/>
      <c r="J206" s="437"/>
      <c r="K206" s="437"/>
      <c r="L206" s="438"/>
    </row>
    <row r="207" spans="1:17" s="11" customFormat="1" ht="18.75" customHeight="1">
      <c r="A207" s="413">
        <v>1</v>
      </c>
      <c r="B207" s="426"/>
      <c r="C207" s="68" t="s">
        <v>36</v>
      </c>
      <c r="D207" s="65" t="s">
        <v>218</v>
      </c>
      <c r="E207" s="426" t="s">
        <v>355</v>
      </c>
      <c r="F207" s="282">
        <v>720000</v>
      </c>
      <c r="G207" s="247">
        <f t="shared" ref="G207:G246" si="51">ROUND(F207*1.03,-4)</f>
        <v>740000</v>
      </c>
      <c r="H207" s="245">
        <f t="shared" ref="H207:H246" si="52">ROUND(G207*1.3,-4)</f>
        <v>960000</v>
      </c>
      <c r="I207" s="119">
        <f t="shared" ref="I207:I246" si="53">ROUND(J207/1.3*1.03,-3)</f>
        <v>784000</v>
      </c>
      <c r="J207" s="309">
        <f t="shared" ref="J207:J216" si="54">ROUND(H207*1.03,-4)</f>
        <v>990000</v>
      </c>
      <c r="K207" s="352">
        <v>0.19</v>
      </c>
      <c r="L207" s="413" t="s">
        <v>375</v>
      </c>
      <c r="M207" s="49"/>
      <c r="N207" s="49"/>
      <c r="O207" s="49"/>
      <c r="P207" s="49"/>
      <c r="Q207" s="23"/>
    </row>
    <row r="208" spans="1:17" s="11" customFormat="1" ht="18.75" customHeight="1">
      <c r="A208" s="414"/>
      <c r="B208" s="427"/>
      <c r="C208" s="68" t="s">
        <v>37</v>
      </c>
      <c r="D208" s="65" t="s">
        <v>219</v>
      </c>
      <c r="E208" s="427"/>
      <c r="F208" s="282">
        <v>740000</v>
      </c>
      <c r="G208" s="247">
        <f t="shared" si="51"/>
        <v>760000</v>
      </c>
      <c r="H208" s="245">
        <f t="shared" si="52"/>
        <v>990000</v>
      </c>
      <c r="I208" s="119">
        <f t="shared" si="53"/>
        <v>808000</v>
      </c>
      <c r="J208" s="309">
        <f t="shared" si="54"/>
        <v>1020000</v>
      </c>
      <c r="K208" s="352">
        <v>0.19</v>
      </c>
      <c r="L208" s="414"/>
      <c r="M208" s="49"/>
      <c r="N208" s="49"/>
      <c r="O208" s="49"/>
      <c r="P208" s="49"/>
      <c r="Q208" s="23"/>
    </row>
    <row r="209" spans="1:17" s="11" customFormat="1" ht="18.75" customHeight="1">
      <c r="A209" s="414"/>
      <c r="B209" s="427"/>
      <c r="C209" s="68" t="s">
        <v>38</v>
      </c>
      <c r="D209" s="65" t="s">
        <v>330</v>
      </c>
      <c r="E209" s="427"/>
      <c r="F209" s="282">
        <v>860000</v>
      </c>
      <c r="G209" s="247">
        <f t="shared" si="51"/>
        <v>890000</v>
      </c>
      <c r="H209" s="245">
        <f t="shared" si="52"/>
        <v>1160000</v>
      </c>
      <c r="I209" s="119">
        <f t="shared" si="53"/>
        <v>943000</v>
      </c>
      <c r="J209" s="309">
        <f t="shared" si="54"/>
        <v>1190000</v>
      </c>
      <c r="K209" s="352">
        <v>0.19</v>
      </c>
      <c r="L209" s="414"/>
      <c r="M209" s="49"/>
      <c r="N209" s="49"/>
      <c r="O209" s="49"/>
      <c r="P209" s="49"/>
      <c r="Q209" s="23"/>
    </row>
    <row r="210" spans="1:17" s="11" customFormat="1" ht="18.75" customHeight="1">
      <c r="A210" s="414"/>
      <c r="B210" s="427"/>
      <c r="C210" s="68" t="s">
        <v>39</v>
      </c>
      <c r="D210" s="65" t="s">
        <v>332</v>
      </c>
      <c r="E210" s="427"/>
      <c r="F210" s="282">
        <v>920000</v>
      </c>
      <c r="G210" s="247">
        <f t="shared" si="51"/>
        <v>950000</v>
      </c>
      <c r="H210" s="245">
        <f t="shared" si="52"/>
        <v>1240000</v>
      </c>
      <c r="I210" s="119">
        <f t="shared" si="53"/>
        <v>1014000</v>
      </c>
      <c r="J210" s="309">
        <f t="shared" si="54"/>
        <v>1280000</v>
      </c>
      <c r="K210" s="352">
        <v>0.19</v>
      </c>
      <c r="L210" s="414"/>
      <c r="M210" s="49"/>
      <c r="N210" s="49"/>
      <c r="O210" s="49"/>
      <c r="P210" s="49"/>
      <c r="Q210" s="23"/>
    </row>
    <row r="211" spans="1:17" s="11" customFormat="1" ht="18.75" customHeight="1">
      <c r="A211" s="414"/>
      <c r="B211" s="427"/>
      <c r="C211" s="68" t="s">
        <v>40</v>
      </c>
      <c r="D211" s="65" t="s">
        <v>333</v>
      </c>
      <c r="E211" s="427"/>
      <c r="F211" s="282">
        <v>980000</v>
      </c>
      <c r="G211" s="247">
        <f t="shared" si="51"/>
        <v>1010000</v>
      </c>
      <c r="H211" s="245">
        <f t="shared" si="52"/>
        <v>1310000</v>
      </c>
      <c r="I211" s="119">
        <f t="shared" si="53"/>
        <v>1070000</v>
      </c>
      <c r="J211" s="309">
        <f t="shared" si="54"/>
        <v>1350000</v>
      </c>
      <c r="K211" s="352">
        <v>0.19</v>
      </c>
      <c r="L211" s="414"/>
      <c r="M211" s="49"/>
      <c r="N211" s="49"/>
      <c r="O211" s="49"/>
      <c r="P211" s="49"/>
      <c r="Q211" s="23"/>
    </row>
    <row r="212" spans="1:17" s="11" customFormat="1" ht="18.75" customHeight="1">
      <c r="A212" s="414"/>
      <c r="B212" s="427"/>
      <c r="C212" s="68" t="s">
        <v>41</v>
      </c>
      <c r="D212" s="65" t="s">
        <v>344</v>
      </c>
      <c r="E212" s="427"/>
      <c r="F212" s="282">
        <v>690000</v>
      </c>
      <c r="G212" s="247">
        <f t="shared" si="51"/>
        <v>710000</v>
      </c>
      <c r="H212" s="245">
        <f t="shared" si="52"/>
        <v>920000</v>
      </c>
      <c r="I212" s="119">
        <f t="shared" si="53"/>
        <v>753000</v>
      </c>
      <c r="J212" s="309">
        <f t="shared" si="54"/>
        <v>950000</v>
      </c>
      <c r="K212" s="352">
        <v>0.19</v>
      </c>
      <c r="L212" s="414"/>
      <c r="M212" s="49"/>
      <c r="N212" s="49"/>
      <c r="O212" s="49"/>
      <c r="P212" s="49"/>
      <c r="Q212" s="23"/>
    </row>
    <row r="213" spans="1:17" s="11" customFormat="1" ht="18.75" customHeight="1">
      <c r="A213" s="414"/>
      <c r="B213" s="427"/>
      <c r="C213" s="68" t="s">
        <v>42</v>
      </c>
      <c r="D213" s="65" t="s">
        <v>223</v>
      </c>
      <c r="E213" s="427"/>
      <c r="F213" s="282">
        <v>710000</v>
      </c>
      <c r="G213" s="247">
        <f t="shared" si="51"/>
        <v>730000</v>
      </c>
      <c r="H213" s="245">
        <f t="shared" si="52"/>
        <v>950000</v>
      </c>
      <c r="I213" s="119">
        <f t="shared" si="53"/>
        <v>776000</v>
      </c>
      <c r="J213" s="309">
        <f t="shared" si="54"/>
        <v>980000</v>
      </c>
      <c r="K213" s="352">
        <v>0.19</v>
      </c>
      <c r="L213" s="414"/>
      <c r="M213" s="49"/>
      <c r="N213" s="49"/>
      <c r="O213" s="49"/>
      <c r="P213" s="49"/>
      <c r="Q213" s="23"/>
    </row>
    <row r="214" spans="1:17" s="11" customFormat="1" ht="18.75" customHeight="1">
      <c r="A214" s="414"/>
      <c r="B214" s="427"/>
      <c r="C214" s="68" t="s">
        <v>43</v>
      </c>
      <c r="D214" s="65" t="s">
        <v>345</v>
      </c>
      <c r="E214" s="427"/>
      <c r="F214" s="282">
        <v>840000</v>
      </c>
      <c r="G214" s="247">
        <f t="shared" si="51"/>
        <v>870000</v>
      </c>
      <c r="H214" s="245">
        <f t="shared" si="52"/>
        <v>1130000</v>
      </c>
      <c r="I214" s="119">
        <f t="shared" si="53"/>
        <v>919000</v>
      </c>
      <c r="J214" s="309">
        <f t="shared" si="54"/>
        <v>1160000</v>
      </c>
      <c r="K214" s="352">
        <v>0.19</v>
      </c>
      <c r="L214" s="414"/>
      <c r="M214" s="49"/>
      <c r="N214" s="49"/>
      <c r="O214" s="49"/>
      <c r="P214" s="49"/>
      <c r="Q214" s="23"/>
    </row>
    <row r="215" spans="1:17" s="11" customFormat="1" ht="18.75" customHeight="1">
      <c r="A215" s="414"/>
      <c r="B215" s="427"/>
      <c r="C215" s="68" t="s">
        <v>44</v>
      </c>
      <c r="D215" s="65" t="s">
        <v>346</v>
      </c>
      <c r="E215" s="427"/>
      <c r="F215" s="282">
        <v>890000</v>
      </c>
      <c r="G215" s="247">
        <f t="shared" si="51"/>
        <v>920000</v>
      </c>
      <c r="H215" s="245">
        <f t="shared" si="52"/>
        <v>1200000</v>
      </c>
      <c r="I215" s="119">
        <f t="shared" si="53"/>
        <v>982000</v>
      </c>
      <c r="J215" s="309">
        <f t="shared" si="54"/>
        <v>1240000</v>
      </c>
      <c r="K215" s="352">
        <v>0.19</v>
      </c>
      <c r="L215" s="414"/>
      <c r="M215" s="49"/>
      <c r="N215" s="49"/>
      <c r="O215" s="49"/>
      <c r="P215" s="49"/>
      <c r="Q215" s="23"/>
    </row>
    <row r="216" spans="1:17" s="11" customFormat="1" ht="18.75" customHeight="1">
      <c r="A216" s="415"/>
      <c r="B216" s="428"/>
      <c r="C216" s="68" t="s">
        <v>45</v>
      </c>
      <c r="D216" s="65" t="s">
        <v>347</v>
      </c>
      <c r="E216" s="428"/>
      <c r="F216" s="282">
        <v>920000</v>
      </c>
      <c r="G216" s="247">
        <f t="shared" si="51"/>
        <v>950000</v>
      </c>
      <c r="H216" s="245">
        <f t="shared" si="52"/>
        <v>1240000</v>
      </c>
      <c r="I216" s="119">
        <f t="shared" si="53"/>
        <v>1014000</v>
      </c>
      <c r="J216" s="309">
        <f t="shared" si="54"/>
        <v>1280000</v>
      </c>
      <c r="K216" s="352">
        <v>0.19</v>
      </c>
      <c r="L216" s="415"/>
      <c r="M216" s="49"/>
      <c r="N216" s="49"/>
      <c r="O216" s="49"/>
      <c r="P216" s="49"/>
      <c r="Q216" s="23"/>
    </row>
    <row r="217" spans="1:17" s="11" customFormat="1" ht="18.75" customHeight="1">
      <c r="A217" s="413">
        <v>2</v>
      </c>
      <c r="B217" s="413"/>
      <c r="C217" s="68" t="s">
        <v>36</v>
      </c>
      <c r="D217" s="65" t="s">
        <v>218</v>
      </c>
      <c r="E217" s="426" t="s">
        <v>354</v>
      </c>
      <c r="F217" s="282">
        <v>790000</v>
      </c>
      <c r="G217" s="247">
        <f t="shared" si="51"/>
        <v>810000</v>
      </c>
      <c r="H217" s="245">
        <f t="shared" si="52"/>
        <v>1050000</v>
      </c>
      <c r="I217" s="119">
        <f t="shared" si="53"/>
        <v>856000</v>
      </c>
      <c r="J217" s="309">
        <f t="shared" ref="J217:J246" si="55">ROUND(H217*1.03,-4)</f>
        <v>1080000</v>
      </c>
      <c r="K217" s="352">
        <v>0.19</v>
      </c>
      <c r="L217" s="413" t="s">
        <v>375</v>
      </c>
      <c r="M217" s="52"/>
      <c r="N217" s="52"/>
      <c r="O217" s="49"/>
      <c r="P217" s="49"/>
      <c r="Q217" s="23"/>
    </row>
    <row r="218" spans="1:17" s="11" customFormat="1" ht="18.75" customHeight="1">
      <c r="A218" s="414"/>
      <c r="B218" s="414"/>
      <c r="C218" s="68" t="s">
        <v>37</v>
      </c>
      <c r="D218" s="65" t="s">
        <v>219</v>
      </c>
      <c r="E218" s="427"/>
      <c r="F218" s="282">
        <v>800000</v>
      </c>
      <c r="G218" s="247">
        <f t="shared" si="51"/>
        <v>820000</v>
      </c>
      <c r="H218" s="245">
        <f t="shared" si="52"/>
        <v>1070000</v>
      </c>
      <c r="I218" s="119">
        <f t="shared" si="53"/>
        <v>872000</v>
      </c>
      <c r="J218" s="309">
        <f t="shared" si="55"/>
        <v>1100000</v>
      </c>
      <c r="K218" s="352">
        <v>0.19</v>
      </c>
      <c r="L218" s="414"/>
      <c r="M218" s="52"/>
      <c r="N218" s="52"/>
      <c r="O218" s="49"/>
      <c r="P218" s="49"/>
      <c r="Q218" s="23"/>
    </row>
    <row r="219" spans="1:17" s="11" customFormat="1" ht="18.75" customHeight="1">
      <c r="A219" s="414"/>
      <c r="B219" s="414"/>
      <c r="C219" s="68" t="s">
        <v>38</v>
      </c>
      <c r="D219" s="65" t="s">
        <v>330</v>
      </c>
      <c r="E219" s="427"/>
      <c r="F219" s="282">
        <v>900000</v>
      </c>
      <c r="G219" s="247">
        <f t="shared" si="51"/>
        <v>930000</v>
      </c>
      <c r="H219" s="245">
        <f t="shared" si="52"/>
        <v>1210000</v>
      </c>
      <c r="I219" s="119">
        <f t="shared" si="53"/>
        <v>990000</v>
      </c>
      <c r="J219" s="309">
        <f t="shared" si="55"/>
        <v>1250000</v>
      </c>
      <c r="K219" s="352">
        <v>0.19</v>
      </c>
      <c r="L219" s="414"/>
      <c r="M219" s="52"/>
      <c r="N219" s="52"/>
      <c r="O219" s="49"/>
      <c r="P219" s="49"/>
      <c r="Q219" s="23"/>
    </row>
    <row r="220" spans="1:17" s="11" customFormat="1" ht="18.75" customHeight="1">
      <c r="A220" s="414"/>
      <c r="B220" s="414"/>
      <c r="C220" s="68" t="s">
        <v>39</v>
      </c>
      <c r="D220" s="65" t="s">
        <v>332</v>
      </c>
      <c r="E220" s="427"/>
      <c r="F220" s="282">
        <v>990000</v>
      </c>
      <c r="G220" s="247">
        <f t="shared" si="51"/>
        <v>1020000</v>
      </c>
      <c r="H220" s="245">
        <f t="shared" si="52"/>
        <v>1330000</v>
      </c>
      <c r="I220" s="119">
        <f t="shared" si="53"/>
        <v>1085000</v>
      </c>
      <c r="J220" s="309">
        <f t="shared" si="55"/>
        <v>1370000</v>
      </c>
      <c r="K220" s="352">
        <v>0.19</v>
      </c>
      <c r="L220" s="414"/>
      <c r="M220" s="52"/>
      <c r="N220" s="52"/>
      <c r="O220" s="49"/>
      <c r="P220" s="49"/>
      <c r="Q220" s="23"/>
    </row>
    <row r="221" spans="1:17" s="11" customFormat="1" ht="18.75" customHeight="1">
      <c r="A221" s="414"/>
      <c r="B221" s="414"/>
      <c r="C221" s="68" t="s">
        <v>40</v>
      </c>
      <c r="D221" s="65" t="s">
        <v>333</v>
      </c>
      <c r="E221" s="427"/>
      <c r="F221" s="282">
        <v>1070000</v>
      </c>
      <c r="G221" s="247">
        <f t="shared" si="51"/>
        <v>1100000</v>
      </c>
      <c r="H221" s="245">
        <f t="shared" si="52"/>
        <v>1430000</v>
      </c>
      <c r="I221" s="119">
        <f t="shared" si="53"/>
        <v>1165000</v>
      </c>
      <c r="J221" s="309">
        <f t="shared" si="55"/>
        <v>1470000</v>
      </c>
      <c r="K221" s="352">
        <v>0.19</v>
      </c>
      <c r="L221" s="414"/>
      <c r="M221" s="52"/>
      <c r="N221" s="52"/>
      <c r="O221" s="49"/>
      <c r="P221" s="49"/>
      <c r="Q221" s="23"/>
    </row>
    <row r="222" spans="1:17" s="11" customFormat="1" ht="18.75" customHeight="1">
      <c r="A222" s="414"/>
      <c r="B222" s="414"/>
      <c r="C222" s="68" t="s">
        <v>41</v>
      </c>
      <c r="D222" s="65" t="s">
        <v>344</v>
      </c>
      <c r="E222" s="427"/>
      <c r="F222" s="282">
        <v>740000</v>
      </c>
      <c r="G222" s="247">
        <f t="shared" si="51"/>
        <v>760000</v>
      </c>
      <c r="H222" s="245">
        <f t="shared" si="52"/>
        <v>990000</v>
      </c>
      <c r="I222" s="119">
        <f t="shared" si="53"/>
        <v>808000</v>
      </c>
      <c r="J222" s="309">
        <f t="shared" si="55"/>
        <v>1020000</v>
      </c>
      <c r="K222" s="352">
        <v>0.19</v>
      </c>
      <c r="L222" s="414"/>
      <c r="M222" s="52"/>
      <c r="N222" s="52"/>
      <c r="O222" s="49"/>
      <c r="P222" s="49"/>
      <c r="Q222" s="23"/>
    </row>
    <row r="223" spans="1:17" s="11" customFormat="1" ht="18.75" customHeight="1">
      <c r="A223" s="414"/>
      <c r="B223" s="414"/>
      <c r="C223" s="68" t="s">
        <v>42</v>
      </c>
      <c r="D223" s="65" t="s">
        <v>223</v>
      </c>
      <c r="E223" s="427"/>
      <c r="F223" s="282">
        <v>780000</v>
      </c>
      <c r="G223" s="247">
        <f t="shared" si="51"/>
        <v>800000</v>
      </c>
      <c r="H223" s="245">
        <f t="shared" si="52"/>
        <v>1040000</v>
      </c>
      <c r="I223" s="119">
        <f t="shared" si="53"/>
        <v>848000</v>
      </c>
      <c r="J223" s="309">
        <f t="shared" si="55"/>
        <v>1070000</v>
      </c>
      <c r="K223" s="352">
        <v>0.19</v>
      </c>
      <c r="L223" s="414"/>
      <c r="M223" s="52"/>
      <c r="N223" s="52"/>
      <c r="O223" s="49"/>
      <c r="P223" s="49"/>
      <c r="Q223" s="23"/>
    </row>
    <row r="224" spans="1:17" s="11" customFormat="1" ht="18.75" customHeight="1">
      <c r="A224" s="414"/>
      <c r="B224" s="414"/>
      <c r="C224" s="68" t="s">
        <v>43</v>
      </c>
      <c r="D224" s="65" t="s">
        <v>345</v>
      </c>
      <c r="E224" s="427"/>
      <c r="F224" s="282">
        <v>880000</v>
      </c>
      <c r="G224" s="247">
        <f t="shared" si="51"/>
        <v>910000</v>
      </c>
      <c r="H224" s="245">
        <f t="shared" si="52"/>
        <v>1180000</v>
      </c>
      <c r="I224" s="119">
        <f t="shared" si="53"/>
        <v>967000</v>
      </c>
      <c r="J224" s="309">
        <f t="shared" si="55"/>
        <v>1220000</v>
      </c>
      <c r="K224" s="352">
        <v>0.19</v>
      </c>
      <c r="L224" s="414"/>
      <c r="M224" s="52"/>
      <c r="N224" s="52"/>
      <c r="O224" s="49"/>
      <c r="P224" s="49"/>
      <c r="Q224" s="23"/>
    </row>
    <row r="225" spans="1:17" s="11" customFormat="1" ht="18.75" customHeight="1">
      <c r="A225" s="414"/>
      <c r="B225" s="414"/>
      <c r="C225" s="68" t="s">
        <v>44</v>
      </c>
      <c r="D225" s="65" t="s">
        <v>346</v>
      </c>
      <c r="E225" s="427"/>
      <c r="F225" s="282">
        <v>950000</v>
      </c>
      <c r="G225" s="247">
        <f t="shared" si="51"/>
        <v>980000</v>
      </c>
      <c r="H225" s="245">
        <f t="shared" si="52"/>
        <v>1270000</v>
      </c>
      <c r="I225" s="119">
        <f t="shared" si="53"/>
        <v>1038000</v>
      </c>
      <c r="J225" s="309">
        <f t="shared" si="55"/>
        <v>1310000</v>
      </c>
      <c r="K225" s="352">
        <v>0.19</v>
      </c>
      <c r="L225" s="414"/>
      <c r="M225" s="52"/>
      <c r="N225" s="52"/>
      <c r="O225" s="49"/>
      <c r="P225" s="49"/>
      <c r="Q225" s="23"/>
    </row>
    <row r="226" spans="1:17" s="11" customFormat="1" ht="18.75" customHeight="1">
      <c r="A226" s="415"/>
      <c r="B226" s="415"/>
      <c r="C226" s="68" t="s">
        <v>45</v>
      </c>
      <c r="D226" s="65" t="s">
        <v>347</v>
      </c>
      <c r="E226" s="428"/>
      <c r="F226" s="282">
        <v>1010000</v>
      </c>
      <c r="G226" s="247">
        <f t="shared" si="51"/>
        <v>1040000</v>
      </c>
      <c r="H226" s="245">
        <f t="shared" si="52"/>
        <v>1350000</v>
      </c>
      <c r="I226" s="119">
        <f t="shared" si="53"/>
        <v>1101000</v>
      </c>
      <c r="J226" s="309">
        <f t="shared" si="55"/>
        <v>1390000</v>
      </c>
      <c r="K226" s="352">
        <v>0.19</v>
      </c>
      <c r="L226" s="415"/>
      <c r="M226" s="52"/>
      <c r="N226" s="52"/>
      <c r="O226" s="49"/>
      <c r="P226" s="49"/>
      <c r="Q226" s="23"/>
    </row>
    <row r="227" spans="1:17" s="11" customFormat="1" ht="18.75" customHeight="1">
      <c r="A227" s="413">
        <v>3</v>
      </c>
      <c r="B227" s="413"/>
      <c r="C227" s="68" t="s">
        <v>46</v>
      </c>
      <c r="D227" s="65" t="s">
        <v>218</v>
      </c>
      <c r="E227" s="426" t="s">
        <v>356</v>
      </c>
      <c r="F227" s="282">
        <v>780000</v>
      </c>
      <c r="G227" s="247">
        <f t="shared" si="51"/>
        <v>800000</v>
      </c>
      <c r="H227" s="245">
        <f t="shared" si="52"/>
        <v>1040000</v>
      </c>
      <c r="I227" s="119">
        <f t="shared" si="53"/>
        <v>848000</v>
      </c>
      <c r="J227" s="309">
        <f t="shared" si="55"/>
        <v>1070000</v>
      </c>
      <c r="K227" s="352">
        <v>0.19</v>
      </c>
      <c r="L227" s="413" t="s">
        <v>375</v>
      </c>
      <c r="M227" s="49"/>
      <c r="N227" s="49"/>
      <c r="O227" s="49"/>
      <c r="P227" s="49"/>
      <c r="Q227" s="23"/>
    </row>
    <row r="228" spans="1:17" s="11" customFormat="1" ht="18.75" customHeight="1">
      <c r="A228" s="414"/>
      <c r="B228" s="414"/>
      <c r="C228" s="68" t="s">
        <v>47</v>
      </c>
      <c r="D228" s="65" t="s">
        <v>219</v>
      </c>
      <c r="E228" s="427"/>
      <c r="F228" s="282">
        <v>800000</v>
      </c>
      <c r="G228" s="247">
        <f t="shared" si="51"/>
        <v>820000</v>
      </c>
      <c r="H228" s="245">
        <f t="shared" si="52"/>
        <v>1070000</v>
      </c>
      <c r="I228" s="119">
        <f t="shared" si="53"/>
        <v>872000</v>
      </c>
      <c r="J228" s="309">
        <f t="shared" si="55"/>
        <v>1100000</v>
      </c>
      <c r="K228" s="352">
        <v>0.19</v>
      </c>
      <c r="L228" s="414"/>
      <c r="M228" s="49"/>
      <c r="N228" s="49"/>
      <c r="O228" s="49"/>
      <c r="P228" s="49"/>
      <c r="Q228" s="23"/>
    </row>
    <row r="229" spans="1:17" s="11" customFormat="1" ht="18.75" customHeight="1">
      <c r="A229" s="414"/>
      <c r="B229" s="414"/>
      <c r="C229" s="68" t="s">
        <v>48</v>
      </c>
      <c r="D229" s="65" t="s">
        <v>330</v>
      </c>
      <c r="E229" s="427"/>
      <c r="F229" s="282">
        <v>920000</v>
      </c>
      <c r="G229" s="247">
        <f t="shared" si="51"/>
        <v>950000</v>
      </c>
      <c r="H229" s="245">
        <f t="shared" si="52"/>
        <v>1240000</v>
      </c>
      <c r="I229" s="119">
        <f t="shared" si="53"/>
        <v>1014000</v>
      </c>
      <c r="J229" s="309">
        <f t="shared" si="55"/>
        <v>1280000</v>
      </c>
      <c r="K229" s="352">
        <v>0.19</v>
      </c>
      <c r="L229" s="414"/>
      <c r="M229" s="49"/>
      <c r="N229" s="49"/>
      <c r="O229" s="49"/>
      <c r="P229" s="49"/>
      <c r="Q229" s="23"/>
    </row>
    <row r="230" spans="1:17" s="11" customFormat="1" ht="18.75" customHeight="1">
      <c r="A230" s="414"/>
      <c r="B230" s="414"/>
      <c r="C230" s="68" t="s">
        <v>49</v>
      </c>
      <c r="D230" s="65" t="s">
        <v>332</v>
      </c>
      <c r="E230" s="427"/>
      <c r="F230" s="282">
        <v>1000000</v>
      </c>
      <c r="G230" s="247">
        <f t="shared" si="51"/>
        <v>1030000</v>
      </c>
      <c r="H230" s="245">
        <f t="shared" si="52"/>
        <v>1340000</v>
      </c>
      <c r="I230" s="119">
        <f t="shared" si="53"/>
        <v>1093000</v>
      </c>
      <c r="J230" s="309">
        <f t="shared" si="55"/>
        <v>1380000</v>
      </c>
      <c r="K230" s="352">
        <v>0.19</v>
      </c>
      <c r="L230" s="414"/>
      <c r="M230" s="49"/>
      <c r="N230" s="49"/>
      <c r="O230" s="49"/>
      <c r="P230" s="49"/>
      <c r="Q230" s="23"/>
    </row>
    <row r="231" spans="1:17" s="11" customFormat="1" ht="18.75" customHeight="1">
      <c r="A231" s="414"/>
      <c r="B231" s="414"/>
      <c r="C231" s="68" t="s">
        <v>50</v>
      </c>
      <c r="D231" s="65" t="s">
        <v>333</v>
      </c>
      <c r="E231" s="427"/>
      <c r="F231" s="282">
        <v>1070000</v>
      </c>
      <c r="G231" s="247">
        <f t="shared" si="51"/>
        <v>1100000</v>
      </c>
      <c r="H231" s="245">
        <f t="shared" si="52"/>
        <v>1430000</v>
      </c>
      <c r="I231" s="119">
        <f t="shared" si="53"/>
        <v>1165000</v>
      </c>
      <c r="J231" s="309">
        <f t="shared" si="55"/>
        <v>1470000</v>
      </c>
      <c r="K231" s="352">
        <v>0.19</v>
      </c>
      <c r="L231" s="414"/>
      <c r="M231" s="49"/>
      <c r="N231" s="49"/>
      <c r="O231" s="49"/>
      <c r="P231" s="49"/>
      <c r="Q231" s="23"/>
    </row>
    <row r="232" spans="1:17" s="11" customFormat="1" ht="18.75" customHeight="1">
      <c r="A232" s="414"/>
      <c r="B232" s="414"/>
      <c r="C232" s="68" t="s">
        <v>51</v>
      </c>
      <c r="D232" s="65" t="s">
        <v>344</v>
      </c>
      <c r="E232" s="427"/>
      <c r="F232" s="282">
        <v>740000</v>
      </c>
      <c r="G232" s="247">
        <f t="shared" si="51"/>
        <v>760000</v>
      </c>
      <c r="H232" s="245">
        <f t="shared" si="52"/>
        <v>990000</v>
      </c>
      <c r="I232" s="119">
        <f t="shared" si="53"/>
        <v>808000</v>
      </c>
      <c r="J232" s="309">
        <f t="shared" si="55"/>
        <v>1020000</v>
      </c>
      <c r="K232" s="352">
        <v>0.19</v>
      </c>
      <c r="L232" s="414"/>
      <c r="M232" s="49"/>
      <c r="N232" s="49"/>
      <c r="O232" s="49"/>
      <c r="P232" s="49"/>
      <c r="Q232" s="23"/>
    </row>
    <row r="233" spans="1:17" s="11" customFormat="1" ht="18.75" customHeight="1">
      <c r="A233" s="414"/>
      <c r="B233" s="414"/>
      <c r="C233" s="68" t="s">
        <v>52</v>
      </c>
      <c r="D233" s="65" t="s">
        <v>223</v>
      </c>
      <c r="E233" s="427"/>
      <c r="F233" s="282">
        <v>780000</v>
      </c>
      <c r="G233" s="247">
        <f t="shared" si="51"/>
        <v>800000</v>
      </c>
      <c r="H233" s="245">
        <f t="shared" si="52"/>
        <v>1040000</v>
      </c>
      <c r="I233" s="119">
        <f t="shared" si="53"/>
        <v>848000</v>
      </c>
      <c r="J233" s="309">
        <f t="shared" si="55"/>
        <v>1070000</v>
      </c>
      <c r="K233" s="352">
        <v>0.19</v>
      </c>
      <c r="L233" s="414"/>
      <c r="M233" s="49"/>
      <c r="N233" s="49"/>
      <c r="O233" s="49"/>
      <c r="P233" s="49"/>
      <c r="Q233" s="23"/>
    </row>
    <row r="234" spans="1:17" s="11" customFormat="1" ht="18.75" customHeight="1">
      <c r="A234" s="414"/>
      <c r="B234" s="414"/>
      <c r="C234" s="68" t="s">
        <v>53</v>
      </c>
      <c r="D234" s="65" t="s">
        <v>345</v>
      </c>
      <c r="E234" s="427"/>
      <c r="F234" s="282">
        <v>900000</v>
      </c>
      <c r="G234" s="247">
        <f t="shared" si="51"/>
        <v>930000</v>
      </c>
      <c r="H234" s="245">
        <f t="shared" si="52"/>
        <v>1210000</v>
      </c>
      <c r="I234" s="119">
        <f t="shared" si="53"/>
        <v>990000</v>
      </c>
      <c r="J234" s="309">
        <f t="shared" si="55"/>
        <v>1250000</v>
      </c>
      <c r="K234" s="352">
        <v>0.19</v>
      </c>
      <c r="L234" s="414"/>
      <c r="M234" s="49"/>
      <c r="N234" s="49"/>
      <c r="O234" s="49"/>
      <c r="P234" s="49"/>
      <c r="Q234" s="23"/>
    </row>
    <row r="235" spans="1:17" s="11" customFormat="1" ht="18.75" customHeight="1">
      <c r="A235" s="414"/>
      <c r="B235" s="414"/>
      <c r="C235" s="68" t="s">
        <v>54</v>
      </c>
      <c r="D235" s="65" t="s">
        <v>346</v>
      </c>
      <c r="E235" s="427"/>
      <c r="F235" s="282">
        <v>970000</v>
      </c>
      <c r="G235" s="247">
        <f t="shared" si="51"/>
        <v>1000000</v>
      </c>
      <c r="H235" s="245">
        <f t="shared" si="52"/>
        <v>1300000</v>
      </c>
      <c r="I235" s="119">
        <f t="shared" si="53"/>
        <v>1062000</v>
      </c>
      <c r="J235" s="309">
        <f t="shared" si="55"/>
        <v>1340000</v>
      </c>
      <c r="K235" s="352">
        <v>0.19</v>
      </c>
      <c r="L235" s="414"/>
      <c r="M235" s="49"/>
      <c r="N235" s="49"/>
      <c r="O235" s="49"/>
      <c r="P235" s="49"/>
      <c r="Q235" s="23"/>
    </row>
    <row r="236" spans="1:17" s="11" customFormat="1" ht="18.75" customHeight="1">
      <c r="A236" s="415"/>
      <c r="B236" s="415"/>
      <c r="C236" s="68" t="s">
        <v>55</v>
      </c>
      <c r="D236" s="65" t="s">
        <v>347</v>
      </c>
      <c r="E236" s="428"/>
      <c r="F236" s="282">
        <v>1010000</v>
      </c>
      <c r="G236" s="247">
        <f t="shared" si="51"/>
        <v>1040000</v>
      </c>
      <c r="H236" s="245">
        <f t="shared" si="52"/>
        <v>1350000</v>
      </c>
      <c r="I236" s="119">
        <f t="shared" si="53"/>
        <v>1101000</v>
      </c>
      <c r="J236" s="309">
        <f t="shared" si="55"/>
        <v>1390000</v>
      </c>
      <c r="K236" s="352">
        <v>0.19</v>
      </c>
      <c r="L236" s="415"/>
      <c r="M236" s="49"/>
      <c r="N236" s="49"/>
      <c r="O236" s="49"/>
      <c r="P236" s="49"/>
      <c r="Q236" s="23"/>
    </row>
    <row r="237" spans="1:17" s="11" customFormat="1" ht="18.75" customHeight="1">
      <c r="A237" s="413">
        <v>4</v>
      </c>
      <c r="B237" s="413"/>
      <c r="C237" s="68" t="s">
        <v>46</v>
      </c>
      <c r="D237" s="65" t="s">
        <v>218</v>
      </c>
      <c r="E237" s="426" t="s">
        <v>357</v>
      </c>
      <c r="F237" s="282">
        <v>830000</v>
      </c>
      <c r="G237" s="247">
        <f t="shared" si="51"/>
        <v>850000</v>
      </c>
      <c r="H237" s="245">
        <f t="shared" si="52"/>
        <v>1110000</v>
      </c>
      <c r="I237" s="119">
        <f t="shared" si="53"/>
        <v>903000</v>
      </c>
      <c r="J237" s="309">
        <f t="shared" si="55"/>
        <v>1140000</v>
      </c>
      <c r="K237" s="352">
        <v>0.19</v>
      </c>
      <c r="L237" s="413" t="s">
        <v>375</v>
      </c>
      <c r="M237" s="52"/>
      <c r="N237" s="52"/>
      <c r="O237" s="49"/>
      <c r="P237" s="49"/>
      <c r="Q237" s="23"/>
    </row>
    <row r="238" spans="1:17" s="11" customFormat="1" ht="18.75" customHeight="1">
      <c r="A238" s="414"/>
      <c r="B238" s="414"/>
      <c r="C238" s="68" t="s">
        <v>47</v>
      </c>
      <c r="D238" s="65" t="s">
        <v>219</v>
      </c>
      <c r="E238" s="427"/>
      <c r="F238" s="282">
        <v>850000</v>
      </c>
      <c r="G238" s="247">
        <f t="shared" si="51"/>
        <v>880000</v>
      </c>
      <c r="H238" s="245">
        <f t="shared" si="52"/>
        <v>1140000</v>
      </c>
      <c r="I238" s="119">
        <f t="shared" si="53"/>
        <v>927000</v>
      </c>
      <c r="J238" s="309">
        <f t="shared" si="55"/>
        <v>1170000</v>
      </c>
      <c r="K238" s="352">
        <v>0.19</v>
      </c>
      <c r="L238" s="414"/>
      <c r="M238" s="52"/>
      <c r="N238" s="52"/>
      <c r="O238" s="49"/>
      <c r="P238" s="49"/>
      <c r="Q238" s="23"/>
    </row>
    <row r="239" spans="1:17" s="11" customFormat="1" ht="18.75" customHeight="1">
      <c r="A239" s="414"/>
      <c r="B239" s="414"/>
      <c r="C239" s="68" t="s">
        <v>48</v>
      </c>
      <c r="D239" s="65" t="s">
        <v>330</v>
      </c>
      <c r="E239" s="427"/>
      <c r="F239" s="282">
        <v>970000</v>
      </c>
      <c r="G239" s="247">
        <f t="shared" si="51"/>
        <v>1000000</v>
      </c>
      <c r="H239" s="245">
        <f t="shared" si="52"/>
        <v>1300000</v>
      </c>
      <c r="I239" s="119">
        <f t="shared" si="53"/>
        <v>1062000</v>
      </c>
      <c r="J239" s="309">
        <f t="shared" si="55"/>
        <v>1340000</v>
      </c>
      <c r="K239" s="352">
        <v>0.19</v>
      </c>
      <c r="L239" s="414"/>
      <c r="M239" s="52"/>
      <c r="N239" s="52"/>
      <c r="O239" s="49"/>
      <c r="P239" s="49"/>
      <c r="Q239" s="23"/>
    </row>
    <row r="240" spans="1:17" s="11" customFormat="1" ht="18.75" customHeight="1">
      <c r="A240" s="414"/>
      <c r="B240" s="414"/>
      <c r="C240" s="68" t="s">
        <v>49</v>
      </c>
      <c r="D240" s="65" t="s">
        <v>332</v>
      </c>
      <c r="E240" s="427"/>
      <c r="F240" s="282">
        <v>1070000</v>
      </c>
      <c r="G240" s="247">
        <f t="shared" si="51"/>
        <v>1100000</v>
      </c>
      <c r="H240" s="245">
        <f t="shared" si="52"/>
        <v>1430000</v>
      </c>
      <c r="I240" s="119">
        <f t="shared" si="53"/>
        <v>1165000</v>
      </c>
      <c r="J240" s="309">
        <f t="shared" si="55"/>
        <v>1470000</v>
      </c>
      <c r="K240" s="352">
        <v>0.19</v>
      </c>
      <c r="L240" s="414"/>
      <c r="M240" s="52"/>
      <c r="N240" s="52"/>
      <c r="O240" s="49"/>
      <c r="P240" s="49"/>
      <c r="Q240" s="23"/>
    </row>
    <row r="241" spans="1:17" s="11" customFormat="1" ht="18.75" customHeight="1">
      <c r="A241" s="414"/>
      <c r="B241" s="414"/>
      <c r="C241" s="68" t="s">
        <v>50</v>
      </c>
      <c r="D241" s="65" t="s">
        <v>333</v>
      </c>
      <c r="E241" s="427"/>
      <c r="F241" s="282">
        <v>1160000</v>
      </c>
      <c r="G241" s="247">
        <f t="shared" si="51"/>
        <v>1190000</v>
      </c>
      <c r="H241" s="245">
        <f t="shared" si="52"/>
        <v>1550000</v>
      </c>
      <c r="I241" s="119">
        <f t="shared" si="53"/>
        <v>1268000</v>
      </c>
      <c r="J241" s="309">
        <f t="shared" si="55"/>
        <v>1600000</v>
      </c>
      <c r="K241" s="352">
        <v>0.19</v>
      </c>
      <c r="L241" s="414"/>
      <c r="M241" s="52"/>
      <c r="N241" s="52"/>
      <c r="O241" s="49"/>
      <c r="P241" s="49"/>
      <c r="Q241" s="23"/>
    </row>
    <row r="242" spans="1:17" s="11" customFormat="1" ht="18.75" customHeight="1">
      <c r="A242" s="414"/>
      <c r="B242" s="414"/>
      <c r="C242" s="68" t="s">
        <v>51</v>
      </c>
      <c r="D242" s="65" t="s">
        <v>344</v>
      </c>
      <c r="E242" s="427"/>
      <c r="F242" s="282">
        <v>780000</v>
      </c>
      <c r="G242" s="247">
        <f t="shared" si="51"/>
        <v>800000</v>
      </c>
      <c r="H242" s="245">
        <f t="shared" si="52"/>
        <v>1040000</v>
      </c>
      <c r="I242" s="119">
        <f t="shared" si="53"/>
        <v>848000</v>
      </c>
      <c r="J242" s="309">
        <f t="shared" si="55"/>
        <v>1070000</v>
      </c>
      <c r="K242" s="352">
        <v>0.19</v>
      </c>
      <c r="L242" s="414"/>
      <c r="M242" s="52"/>
      <c r="N242" s="52"/>
      <c r="O242" s="49"/>
      <c r="P242" s="49"/>
      <c r="Q242" s="23"/>
    </row>
    <row r="243" spans="1:17" s="11" customFormat="1" ht="18.75" customHeight="1">
      <c r="A243" s="414"/>
      <c r="B243" s="414"/>
      <c r="C243" s="68" t="s">
        <v>52</v>
      </c>
      <c r="D243" s="65" t="s">
        <v>223</v>
      </c>
      <c r="E243" s="427"/>
      <c r="F243" s="282">
        <v>830000</v>
      </c>
      <c r="G243" s="247">
        <f t="shared" si="51"/>
        <v>850000</v>
      </c>
      <c r="H243" s="245">
        <f t="shared" si="52"/>
        <v>1110000</v>
      </c>
      <c r="I243" s="119">
        <f t="shared" si="53"/>
        <v>903000</v>
      </c>
      <c r="J243" s="309">
        <f t="shared" si="55"/>
        <v>1140000</v>
      </c>
      <c r="K243" s="352">
        <v>0.19</v>
      </c>
      <c r="L243" s="414"/>
      <c r="M243" s="52"/>
      <c r="N243" s="52"/>
      <c r="O243" s="49"/>
      <c r="P243" s="49"/>
      <c r="Q243" s="23"/>
    </row>
    <row r="244" spans="1:17" s="11" customFormat="1" ht="18.75" customHeight="1">
      <c r="A244" s="414"/>
      <c r="B244" s="414"/>
      <c r="C244" s="68" t="s">
        <v>53</v>
      </c>
      <c r="D244" s="65" t="s">
        <v>345</v>
      </c>
      <c r="E244" s="427"/>
      <c r="F244" s="282">
        <v>950000</v>
      </c>
      <c r="G244" s="247">
        <f t="shared" si="51"/>
        <v>980000</v>
      </c>
      <c r="H244" s="245">
        <f t="shared" si="52"/>
        <v>1270000</v>
      </c>
      <c r="I244" s="119">
        <f t="shared" si="53"/>
        <v>1038000</v>
      </c>
      <c r="J244" s="309">
        <f t="shared" si="55"/>
        <v>1310000</v>
      </c>
      <c r="K244" s="352">
        <v>0.19</v>
      </c>
      <c r="L244" s="414"/>
      <c r="M244" s="52"/>
      <c r="N244" s="52"/>
      <c r="O244" s="49"/>
      <c r="P244" s="49"/>
      <c r="Q244" s="23"/>
    </row>
    <row r="245" spans="1:17" s="11" customFormat="1" ht="18.75" customHeight="1">
      <c r="A245" s="414"/>
      <c r="B245" s="414"/>
      <c r="C245" s="68" t="s">
        <v>54</v>
      </c>
      <c r="D245" s="65" t="s">
        <v>346</v>
      </c>
      <c r="E245" s="427"/>
      <c r="F245" s="282">
        <v>1030000</v>
      </c>
      <c r="G245" s="247">
        <f t="shared" si="51"/>
        <v>1060000</v>
      </c>
      <c r="H245" s="245">
        <f t="shared" si="52"/>
        <v>1380000</v>
      </c>
      <c r="I245" s="119">
        <f t="shared" si="53"/>
        <v>1125000</v>
      </c>
      <c r="J245" s="309">
        <f t="shared" si="55"/>
        <v>1420000</v>
      </c>
      <c r="K245" s="352">
        <v>0.19</v>
      </c>
      <c r="L245" s="414"/>
      <c r="M245" s="52"/>
      <c r="N245" s="52"/>
      <c r="O245" s="49"/>
      <c r="P245" s="49"/>
      <c r="Q245" s="23"/>
    </row>
    <row r="246" spans="1:17" s="11" customFormat="1" ht="18.75" customHeight="1">
      <c r="A246" s="415"/>
      <c r="B246" s="415"/>
      <c r="C246" s="68" t="s">
        <v>55</v>
      </c>
      <c r="D246" s="65" t="s">
        <v>347</v>
      </c>
      <c r="E246" s="428"/>
      <c r="F246" s="282">
        <v>1090000</v>
      </c>
      <c r="G246" s="247">
        <f t="shared" si="51"/>
        <v>1120000</v>
      </c>
      <c r="H246" s="245">
        <f t="shared" si="52"/>
        <v>1460000</v>
      </c>
      <c r="I246" s="119">
        <f t="shared" si="53"/>
        <v>1188000</v>
      </c>
      <c r="J246" s="309">
        <f t="shared" si="55"/>
        <v>1500000</v>
      </c>
      <c r="K246" s="352">
        <v>0.19</v>
      </c>
      <c r="L246" s="415"/>
      <c r="M246" s="52"/>
      <c r="N246" s="52"/>
      <c r="O246" s="49"/>
      <c r="P246" s="49"/>
      <c r="Q246" s="23"/>
    </row>
    <row r="247" spans="1:17" s="11" customFormat="1" ht="66.75" customHeight="1">
      <c r="A247" s="158"/>
      <c r="B247" s="406" t="s">
        <v>384</v>
      </c>
      <c r="C247" s="406"/>
      <c r="D247" s="406"/>
      <c r="E247" s="406"/>
      <c r="F247" s="406"/>
      <c r="G247" s="406"/>
      <c r="H247" s="406"/>
      <c r="I247" s="406"/>
      <c r="J247" s="406"/>
      <c r="K247" s="406"/>
      <c r="L247" s="406"/>
      <c r="M247" s="49"/>
      <c r="N247" s="49"/>
      <c r="O247" s="49"/>
      <c r="P247" s="49"/>
      <c r="Q247" s="23"/>
    </row>
    <row r="248" spans="1:17" ht="20.25" customHeight="1">
      <c r="A248" s="73" t="s">
        <v>448</v>
      </c>
      <c r="B248" s="436" t="s">
        <v>207</v>
      </c>
      <c r="C248" s="437"/>
      <c r="D248" s="437"/>
      <c r="E248" s="437"/>
      <c r="F248" s="437"/>
      <c r="G248" s="437"/>
      <c r="H248" s="437"/>
      <c r="I248" s="437"/>
      <c r="J248" s="437"/>
      <c r="K248" s="437"/>
      <c r="L248" s="438"/>
    </row>
    <row r="249" spans="1:17" s="11" customFormat="1" ht="34.5" customHeight="1">
      <c r="A249" s="402">
        <v>1</v>
      </c>
      <c r="B249" s="423"/>
      <c r="C249" s="399" t="s">
        <v>20</v>
      </c>
      <c r="D249" s="413" t="s">
        <v>321</v>
      </c>
      <c r="E249" s="77" t="s">
        <v>431</v>
      </c>
      <c r="F249" s="282"/>
      <c r="G249" s="247"/>
      <c r="H249" s="245"/>
      <c r="I249" s="89"/>
      <c r="J249" s="309"/>
      <c r="K249" s="352"/>
      <c r="L249" s="211"/>
      <c r="M249" s="49"/>
      <c r="N249" s="52"/>
      <c r="O249" s="49"/>
      <c r="P249" s="49"/>
      <c r="Q249" s="23"/>
    </row>
    <row r="250" spans="1:17" s="11" customFormat="1" ht="20.25" customHeight="1">
      <c r="A250" s="403"/>
      <c r="B250" s="424"/>
      <c r="C250" s="400"/>
      <c r="D250" s="414"/>
      <c r="E250" s="74" t="s">
        <v>425</v>
      </c>
      <c r="F250" s="282">
        <v>530000</v>
      </c>
      <c r="G250" s="247">
        <v>550000</v>
      </c>
      <c r="H250" s="245">
        <v>720000</v>
      </c>
      <c r="I250" s="119">
        <f t="shared" ref="I250:I251" si="56">ROUND(J250/1.3*1.03,-3)</f>
        <v>570000</v>
      </c>
      <c r="J250" s="309">
        <f>H250</f>
        <v>720000</v>
      </c>
      <c r="K250" s="352">
        <v>0.19</v>
      </c>
      <c r="L250" s="211"/>
      <c r="M250" s="49"/>
      <c r="N250" s="52"/>
      <c r="O250" s="49"/>
      <c r="P250" s="49"/>
      <c r="Q250" s="23"/>
    </row>
    <row r="251" spans="1:17" s="11" customFormat="1" ht="20.25" customHeight="1">
      <c r="A251" s="404"/>
      <c r="B251" s="425"/>
      <c r="C251" s="401"/>
      <c r="D251" s="415"/>
      <c r="E251" s="74" t="s">
        <v>426</v>
      </c>
      <c r="F251" s="282">
        <v>540000</v>
      </c>
      <c r="G251" s="247">
        <v>560000</v>
      </c>
      <c r="H251" s="245">
        <v>730000</v>
      </c>
      <c r="I251" s="119">
        <f t="shared" si="56"/>
        <v>578000</v>
      </c>
      <c r="J251" s="309">
        <f>H251</f>
        <v>730000</v>
      </c>
      <c r="K251" s="352">
        <v>0.19</v>
      </c>
      <c r="L251" s="211"/>
      <c r="M251" s="49"/>
      <c r="N251" s="52"/>
      <c r="O251" s="49"/>
      <c r="P251" s="49"/>
      <c r="Q251" s="23"/>
    </row>
    <row r="252" spans="1:17" s="11" customFormat="1" ht="34.5" customHeight="1">
      <c r="A252" s="402">
        <v>2</v>
      </c>
      <c r="B252" s="393"/>
      <c r="C252" s="399" t="s">
        <v>21</v>
      </c>
      <c r="D252" s="413" t="s">
        <v>432</v>
      </c>
      <c r="E252" s="77" t="s">
        <v>629</v>
      </c>
      <c r="F252" s="285"/>
      <c r="G252" s="251"/>
      <c r="H252" s="252"/>
      <c r="I252" s="229"/>
      <c r="J252" s="312"/>
      <c r="K252" s="363"/>
      <c r="L252" s="211"/>
      <c r="M252" s="49"/>
      <c r="N252" s="52"/>
      <c r="O252" s="49"/>
      <c r="P252" s="49"/>
      <c r="Q252" s="23"/>
    </row>
    <row r="253" spans="1:17" s="11" customFormat="1" ht="18" customHeight="1">
      <c r="A253" s="403"/>
      <c r="B253" s="394"/>
      <c r="C253" s="400"/>
      <c r="D253" s="414"/>
      <c r="E253" s="74" t="s">
        <v>425</v>
      </c>
      <c r="F253" s="282">
        <v>410000</v>
      </c>
      <c r="G253" s="247">
        <v>420000</v>
      </c>
      <c r="H253" s="245">
        <v>550000</v>
      </c>
      <c r="I253" s="119">
        <f t="shared" ref="I253:I256" si="57">ROUND(J253/1.3*1.03,-3)</f>
        <v>436000</v>
      </c>
      <c r="J253" s="309">
        <f>H253</f>
        <v>550000</v>
      </c>
      <c r="K253" s="352">
        <v>0.19</v>
      </c>
      <c r="L253" s="211"/>
      <c r="M253" s="49"/>
      <c r="N253" s="52"/>
      <c r="O253" s="49"/>
      <c r="P253" s="49"/>
      <c r="Q253" s="23"/>
    </row>
    <row r="254" spans="1:17" s="11" customFormat="1" ht="18" customHeight="1">
      <c r="A254" s="404"/>
      <c r="B254" s="395"/>
      <c r="C254" s="401"/>
      <c r="D254" s="415"/>
      <c r="E254" s="74" t="s">
        <v>426</v>
      </c>
      <c r="F254" s="282">
        <v>420000</v>
      </c>
      <c r="G254" s="247">
        <v>430000</v>
      </c>
      <c r="H254" s="245">
        <v>560000</v>
      </c>
      <c r="I254" s="119">
        <f t="shared" si="57"/>
        <v>444000</v>
      </c>
      <c r="J254" s="309">
        <f>H254</f>
        <v>560000</v>
      </c>
      <c r="K254" s="352">
        <v>0.19</v>
      </c>
      <c r="L254" s="211"/>
      <c r="M254" s="49"/>
      <c r="N254" s="52"/>
      <c r="O254" s="49"/>
      <c r="P254" s="49"/>
      <c r="Q254" s="23"/>
    </row>
    <row r="255" spans="1:17" s="20" customFormat="1" ht="72" customHeight="1">
      <c r="A255" s="65">
        <v>3</v>
      </c>
      <c r="B255" s="69"/>
      <c r="C255" s="105" t="s">
        <v>320</v>
      </c>
      <c r="D255" s="91" t="s">
        <v>321</v>
      </c>
      <c r="E255" s="77" t="s">
        <v>545</v>
      </c>
      <c r="F255" s="278"/>
      <c r="G255" s="247">
        <v>650000</v>
      </c>
      <c r="H255" s="240">
        <f>ROUND(G255*1.3,-3)</f>
        <v>845000</v>
      </c>
      <c r="I255" s="119">
        <f t="shared" si="57"/>
        <v>670000</v>
      </c>
      <c r="J255" s="309">
        <f>H255</f>
        <v>845000</v>
      </c>
      <c r="K255" s="352">
        <v>0.19</v>
      </c>
      <c r="L255" s="209" t="s">
        <v>375</v>
      </c>
      <c r="M255" s="51"/>
      <c r="N255" s="51"/>
      <c r="O255" s="51"/>
      <c r="P255" s="51"/>
      <c r="Q255" s="34"/>
    </row>
    <row r="256" spans="1:17" s="11" customFormat="1" ht="80.25" customHeight="1">
      <c r="A256" s="78">
        <v>4</v>
      </c>
      <c r="B256" s="110"/>
      <c r="C256" s="102" t="s">
        <v>558</v>
      </c>
      <c r="D256" s="65" t="s">
        <v>321</v>
      </c>
      <c r="E256" s="77" t="s">
        <v>544</v>
      </c>
      <c r="F256" s="282"/>
      <c r="G256" s="245">
        <f>ROUND(H256/1.3,-4)</f>
        <v>930000</v>
      </c>
      <c r="H256" s="240">
        <v>1215000</v>
      </c>
      <c r="I256" s="119">
        <f t="shared" si="57"/>
        <v>963000</v>
      </c>
      <c r="J256" s="309">
        <f>H256</f>
        <v>1215000</v>
      </c>
      <c r="K256" s="352">
        <v>0.19</v>
      </c>
      <c r="L256" s="211" t="s">
        <v>375</v>
      </c>
      <c r="M256" s="49"/>
      <c r="N256" s="52"/>
      <c r="O256" s="49"/>
      <c r="P256" s="49"/>
      <c r="Q256" s="23"/>
    </row>
    <row r="257" spans="1:17" s="11" customFormat="1" ht="61.5" customHeight="1">
      <c r="A257" s="158"/>
      <c r="B257" s="406" t="s">
        <v>383</v>
      </c>
      <c r="C257" s="406"/>
      <c r="D257" s="406"/>
      <c r="E257" s="406"/>
      <c r="F257" s="406"/>
      <c r="G257" s="406"/>
      <c r="H257" s="406"/>
      <c r="I257" s="406"/>
      <c r="J257" s="406"/>
      <c r="K257" s="406"/>
      <c r="L257" s="406"/>
      <c r="M257" s="49"/>
      <c r="N257" s="49"/>
      <c r="O257" s="49"/>
      <c r="P257" s="49"/>
      <c r="Q257" s="23"/>
    </row>
    <row r="258" spans="1:17" ht="21" customHeight="1">
      <c r="A258" s="73" t="s">
        <v>452</v>
      </c>
      <c r="B258" s="436" t="s">
        <v>2</v>
      </c>
      <c r="C258" s="437"/>
      <c r="D258" s="437"/>
      <c r="E258" s="437"/>
      <c r="F258" s="437"/>
      <c r="G258" s="437"/>
      <c r="H258" s="437"/>
      <c r="I258" s="437"/>
      <c r="J258" s="437"/>
      <c r="K258" s="437"/>
      <c r="L258" s="438"/>
    </row>
    <row r="259" spans="1:17" s="21" customFormat="1" ht="36" customHeight="1">
      <c r="A259" s="413">
        <v>1</v>
      </c>
      <c r="B259" s="413"/>
      <c r="C259" s="399" t="s">
        <v>56</v>
      </c>
      <c r="D259" s="413" t="s">
        <v>340</v>
      </c>
      <c r="E259" s="90" t="s">
        <v>341</v>
      </c>
      <c r="F259" s="282"/>
      <c r="G259" s="247"/>
      <c r="H259" s="245"/>
      <c r="I259" s="125"/>
      <c r="J259" s="313"/>
      <c r="K259" s="354"/>
      <c r="L259" s="413"/>
      <c r="M259" s="54"/>
      <c r="N259" s="54"/>
      <c r="O259" s="54"/>
      <c r="P259" s="54"/>
      <c r="Q259" s="35"/>
    </row>
    <row r="260" spans="1:17" s="21" customFormat="1" ht="23.25" customHeight="1">
      <c r="A260" s="414"/>
      <c r="B260" s="414"/>
      <c r="C260" s="400"/>
      <c r="D260" s="414"/>
      <c r="E260" s="69" t="s">
        <v>425</v>
      </c>
      <c r="F260" s="282">
        <v>430000</v>
      </c>
      <c r="G260" s="247">
        <v>440000</v>
      </c>
      <c r="H260" s="245">
        <v>570000</v>
      </c>
      <c r="I260" s="119">
        <f t="shared" ref="I260:I261" si="58">ROUND(J260/1.3*1.03,-3)</f>
        <v>452000</v>
      </c>
      <c r="J260" s="309">
        <f>H260</f>
        <v>570000</v>
      </c>
      <c r="K260" s="352">
        <v>0.19</v>
      </c>
      <c r="L260" s="414"/>
      <c r="M260" s="54"/>
      <c r="N260" s="54"/>
      <c r="O260" s="54"/>
      <c r="P260" s="54"/>
      <c r="Q260" s="35"/>
    </row>
    <row r="261" spans="1:17" s="21" customFormat="1" ht="23.25" customHeight="1">
      <c r="A261" s="415"/>
      <c r="B261" s="415"/>
      <c r="C261" s="401"/>
      <c r="D261" s="415"/>
      <c r="E261" s="69" t="s">
        <v>426</v>
      </c>
      <c r="F261" s="282">
        <v>450000</v>
      </c>
      <c r="G261" s="247">
        <v>460000</v>
      </c>
      <c r="H261" s="245">
        <v>600000</v>
      </c>
      <c r="I261" s="119">
        <f t="shared" si="58"/>
        <v>475000</v>
      </c>
      <c r="J261" s="309">
        <f>H261</f>
        <v>600000</v>
      </c>
      <c r="K261" s="352">
        <v>0.19</v>
      </c>
      <c r="L261" s="415"/>
      <c r="M261" s="54"/>
      <c r="N261" s="54"/>
      <c r="O261" s="54"/>
      <c r="P261" s="54"/>
      <c r="Q261" s="35"/>
    </row>
    <row r="262" spans="1:17" s="21" customFormat="1" ht="31.5" customHeight="1">
      <c r="A262" s="413">
        <v>2</v>
      </c>
      <c r="B262" s="413"/>
      <c r="C262" s="399" t="s">
        <v>57</v>
      </c>
      <c r="D262" s="413" t="s">
        <v>342</v>
      </c>
      <c r="E262" s="90" t="s">
        <v>341</v>
      </c>
      <c r="F262" s="286"/>
      <c r="G262" s="253"/>
      <c r="H262" s="254"/>
      <c r="I262" s="197"/>
      <c r="J262" s="314"/>
      <c r="K262" s="364"/>
      <c r="L262" s="413"/>
      <c r="M262" s="54"/>
      <c r="N262" s="54"/>
      <c r="O262" s="54"/>
      <c r="P262" s="54"/>
      <c r="Q262" s="35"/>
    </row>
    <row r="263" spans="1:17" s="21" customFormat="1" ht="24" customHeight="1">
      <c r="A263" s="414"/>
      <c r="B263" s="414"/>
      <c r="C263" s="400"/>
      <c r="D263" s="414"/>
      <c r="E263" s="69" t="s">
        <v>425</v>
      </c>
      <c r="F263" s="282">
        <v>465000</v>
      </c>
      <c r="G263" s="247">
        <v>480000</v>
      </c>
      <c r="H263" s="245">
        <v>620000</v>
      </c>
      <c r="I263" s="119">
        <f t="shared" ref="I263:I264" si="59">ROUND(J263/1.3*1.03,-3)</f>
        <v>491000</v>
      </c>
      <c r="J263" s="309">
        <f>H263</f>
        <v>620000</v>
      </c>
      <c r="K263" s="352">
        <v>0.19</v>
      </c>
      <c r="L263" s="414"/>
      <c r="M263" s="54"/>
      <c r="N263" s="54"/>
      <c r="O263" s="54"/>
      <c r="P263" s="54"/>
      <c r="Q263" s="35"/>
    </row>
    <row r="264" spans="1:17" s="21" customFormat="1" ht="24" customHeight="1">
      <c r="A264" s="415"/>
      <c r="B264" s="415"/>
      <c r="C264" s="401"/>
      <c r="D264" s="415"/>
      <c r="E264" s="69" t="s">
        <v>426</v>
      </c>
      <c r="F264" s="282">
        <v>485000</v>
      </c>
      <c r="G264" s="247">
        <v>500000</v>
      </c>
      <c r="H264" s="245">
        <v>650000</v>
      </c>
      <c r="I264" s="119">
        <f t="shared" si="59"/>
        <v>515000</v>
      </c>
      <c r="J264" s="309">
        <f>H264</f>
        <v>650000</v>
      </c>
      <c r="K264" s="352">
        <v>0.19</v>
      </c>
      <c r="L264" s="415"/>
      <c r="M264" s="54"/>
      <c r="N264" s="54"/>
      <c r="O264" s="54"/>
      <c r="P264" s="54"/>
      <c r="Q264" s="35"/>
    </row>
    <row r="265" spans="1:17" s="21" customFormat="1" ht="36.75" customHeight="1">
      <c r="A265" s="413">
        <v>3</v>
      </c>
      <c r="B265" s="413"/>
      <c r="C265" s="399" t="s">
        <v>58</v>
      </c>
      <c r="D265" s="413" t="s">
        <v>343</v>
      </c>
      <c r="E265" s="90" t="s">
        <v>427</v>
      </c>
      <c r="F265" s="286"/>
      <c r="G265" s="253"/>
      <c r="H265" s="254"/>
      <c r="I265" s="197"/>
      <c r="J265" s="314"/>
      <c r="K265" s="364"/>
      <c r="L265" s="413"/>
      <c r="M265" s="54"/>
      <c r="N265" s="54"/>
      <c r="O265" s="54"/>
      <c r="P265" s="54"/>
      <c r="Q265" s="35"/>
    </row>
    <row r="266" spans="1:17" s="21" customFormat="1" ht="23.25" customHeight="1">
      <c r="A266" s="414"/>
      <c r="B266" s="414"/>
      <c r="C266" s="400"/>
      <c r="D266" s="414"/>
      <c r="E266" s="69" t="s">
        <v>425</v>
      </c>
      <c r="F266" s="282">
        <v>680000</v>
      </c>
      <c r="G266" s="247">
        <v>700000</v>
      </c>
      <c r="H266" s="245">
        <v>910000</v>
      </c>
      <c r="I266" s="119">
        <f t="shared" ref="I266:I267" si="60">ROUND(J266/1.3*1.03,-3)</f>
        <v>721000</v>
      </c>
      <c r="J266" s="309">
        <f>H266</f>
        <v>910000</v>
      </c>
      <c r="K266" s="352">
        <v>0.19</v>
      </c>
      <c r="L266" s="414"/>
      <c r="M266" s="54"/>
      <c r="N266" s="54"/>
      <c r="O266" s="54"/>
      <c r="P266" s="54"/>
      <c r="Q266" s="35"/>
    </row>
    <row r="267" spans="1:17" s="21" customFormat="1" ht="23.25" customHeight="1">
      <c r="A267" s="415"/>
      <c r="B267" s="415"/>
      <c r="C267" s="401"/>
      <c r="D267" s="415"/>
      <c r="E267" s="69" t="s">
        <v>426</v>
      </c>
      <c r="F267" s="282">
        <v>720000</v>
      </c>
      <c r="G267" s="247">
        <v>740000</v>
      </c>
      <c r="H267" s="245">
        <v>960000</v>
      </c>
      <c r="I267" s="119">
        <f t="shared" si="60"/>
        <v>761000</v>
      </c>
      <c r="J267" s="309">
        <f>H267</f>
        <v>960000</v>
      </c>
      <c r="K267" s="352">
        <v>0.19</v>
      </c>
      <c r="L267" s="415"/>
      <c r="M267" s="54"/>
      <c r="N267" s="54"/>
      <c r="O267" s="54"/>
      <c r="P267" s="54"/>
      <c r="Q267" s="35"/>
    </row>
    <row r="268" spans="1:17" s="21" customFormat="1" ht="37.5" customHeight="1">
      <c r="A268" s="413">
        <v>4</v>
      </c>
      <c r="B268" s="413"/>
      <c r="C268" s="399" t="s">
        <v>59</v>
      </c>
      <c r="D268" s="413" t="s">
        <v>219</v>
      </c>
      <c r="E268" s="90" t="s">
        <v>427</v>
      </c>
      <c r="F268" s="286"/>
      <c r="G268" s="253"/>
      <c r="H268" s="254"/>
      <c r="I268" s="197"/>
      <c r="J268" s="314"/>
      <c r="K268" s="364"/>
      <c r="L268" s="413"/>
      <c r="M268" s="54"/>
      <c r="N268" s="54"/>
      <c r="O268" s="54"/>
      <c r="P268" s="54"/>
      <c r="Q268" s="35"/>
    </row>
    <row r="269" spans="1:17" s="21" customFormat="1" ht="23.25" customHeight="1">
      <c r="A269" s="414"/>
      <c r="B269" s="414"/>
      <c r="C269" s="400"/>
      <c r="D269" s="414"/>
      <c r="E269" s="69" t="s">
        <v>425</v>
      </c>
      <c r="F269" s="282">
        <v>850000</v>
      </c>
      <c r="G269" s="247">
        <v>880000</v>
      </c>
      <c r="H269" s="245">
        <v>1140000</v>
      </c>
      <c r="I269" s="119">
        <f t="shared" ref="I269:I270" si="61">ROUND(J269/1.3*1.03,-3)</f>
        <v>903000</v>
      </c>
      <c r="J269" s="309">
        <f>H269</f>
        <v>1140000</v>
      </c>
      <c r="K269" s="352">
        <v>0.19</v>
      </c>
      <c r="L269" s="414"/>
      <c r="M269" s="54"/>
      <c r="N269" s="54"/>
      <c r="O269" s="54"/>
      <c r="P269" s="54"/>
      <c r="Q269" s="35"/>
    </row>
    <row r="270" spans="1:17" s="21" customFormat="1" ht="23.25" customHeight="1">
      <c r="A270" s="415"/>
      <c r="B270" s="415"/>
      <c r="C270" s="401"/>
      <c r="D270" s="415"/>
      <c r="E270" s="69" t="s">
        <v>426</v>
      </c>
      <c r="F270" s="282">
        <v>885000</v>
      </c>
      <c r="G270" s="247">
        <v>910000</v>
      </c>
      <c r="H270" s="245">
        <v>1180000</v>
      </c>
      <c r="I270" s="119">
        <f t="shared" si="61"/>
        <v>935000</v>
      </c>
      <c r="J270" s="309">
        <f>H270</f>
        <v>1180000</v>
      </c>
      <c r="K270" s="352">
        <v>0.19</v>
      </c>
      <c r="L270" s="415"/>
      <c r="M270" s="54"/>
      <c r="N270" s="54"/>
      <c r="O270" s="54"/>
      <c r="P270" s="54"/>
      <c r="Q270" s="35"/>
    </row>
    <row r="271" spans="1:17" s="11" customFormat="1" ht="84" customHeight="1">
      <c r="A271" s="159"/>
      <c r="B271" s="458" t="s">
        <v>385</v>
      </c>
      <c r="C271" s="458"/>
      <c r="D271" s="458"/>
      <c r="E271" s="458"/>
      <c r="F271" s="458"/>
      <c r="G271" s="458"/>
      <c r="H271" s="458"/>
      <c r="I271" s="458"/>
      <c r="J271" s="458"/>
      <c r="K271" s="458"/>
      <c r="L271" s="458"/>
      <c r="M271" s="49"/>
      <c r="N271" s="49"/>
      <c r="O271" s="49"/>
      <c r="P271" s="49"/>
      <c r="Q271" s="23"/>
    </row>
    <row r="272" spans="1:17" s="11" customFormat="1" ht="42" hidden="1" customHeight="1">
      <c r="A272" s="160"/>
      <c r="B272" s="153"/>
      <c r="C272" s="153"/>
      <c r="D272" s="153"/>
      <c r="E272" s="153"/>
      <c r="F272" s="287"/>
      <c r="G272" s="255"/>
      <c r="H272" s="255"/>
      <c r="I272" s="153"/>
      <c r="J272" s="315"/>
      <c r="K272" s="365"/>
      <c r="L272" s="168"/>
      <c r="M272" s="49"/>
      <c r="N272" s="49"/>
      <c r="O272" s="49"/>
      <c r="P272" s="49"/>
      <c r="Q272" s="23"/>
    </row>
    <row r="273" spans="1:17" ht="21.75" customHeight="1">
      <c r="A273" s="73" t="s">
        <v>573</v>
      </c>
      <c r="B273" s="455" t="s">
        <v>244</v>
      </c>
      <c r="C273" s="456"/>
      <c r="D273" s="456"/>
      <c r="E273" s="456"/>
      <c r="F273" s="456"/>
      <c r="G273" s="456"/>
      <c r="H273" s="456"/>
      <c r="I273" s="456"/>
      <c r="J273" s="456"/>
      <c r="K273" s="456"/>
      <c r="L273" s="457"/>
    </row>
    <row r="274" spans="1:17" s="16" customFormat="1" ht="21" customHeight="1">
      <c r="A274" s="413">
        <v>1</v>
      </c>
      <c r="B274" s="413"/>
      <c r="C274" s="68" t="s">
        <v>22</v>
      </c>
      <c r="D274" s="65" t="s">
        <v>220</v>
      </c>
      <c r="E274" s="426" t="s">
        <v>722</v>
      </c>
      <c r="F274" s="282">
        <v>499000</v>
      </c>
      <c r="G274" s="247">
        <f t="shared" ref="G274:G318" si="62">ROUND(F274*1.03,-4)</f>
        <v>510000</v>
      </c>
      <c r="H274" s="245">
        <f t="shared" ref="H274:H318" si="63">ROUND(G274*1.3,-4)</f>
        <v>660000</v>
      </c>
      <c r="I274" s="119">
        <f t="shared" ref="I274:I295" si="64">ROUND(J274/1.3*1.03,-3)</f>
        <v>523000</v>
      </c>
      <c r="J274" s="309">
        <f t="shared" ref="J274:J295" si="65">H274</f>
        <v>660000</v>
      </c>
      <c r="K274" s="352">
        <v>0.19</v>
      </c>
      <c r="L274" s="211" t="s">
        <v>375</v>
      </c>
      <c r="M274" s="55"/>
      <c r="N274" s="55"/>
      <c r="O274" s="55"/>
      <c r="P274" s="55"/>
      <c r="Q274" s="36"/>
    </row>
    <row r="275" spans="1:17" s="16" customFormat="1" ht="21" customHeight="1">
      <c r="A275" s="414"/>
      <c r="B275" s="414"/>
      <c r="C275" s="68" t="s">
        <v>23</v>
      </c>
      <c r="D275" s="65" t="s">
        <v>221</v>
      </c>
      <c r="E275" s="427"/>
      <c r="F275" s="282">
        <v>574000</v>
      </c>
      <c r="G275" s="247">
        <f t="shared" si="62"/>
        <v>590000</v>
      </c>
      <c r="H275" s="245">
        <f t="shared" si="63"/>
        <v>770000</v>
      </c>
      <c r="I275" s="119">
        <f t="shared" si="64"/>
        <v>610000</v>
      </c>
      <c r="J275" s="309">
        <f t="shared" si="65"/>
        <v>770000</v>
      </c>
      <c r="K275" s="352">
        <v>0.19</v>
      </c>
      <c r="L275" s="211" t="s">
        <v>375</v>
      </c>
      <c r="M275" s="55"/>
      <c r="N275" s="55"/>
      <c r="O275" s="55"/>
      <c r="P275" s="55"/>
      <c r="Q275" s="36"/>
    </row>
    <row r="276" spans="1:17" s="16" customFormat="1" ht="21" customHeight="1">
      <c r="A276" s="414"/>
      <c r="B276" s="414"/>
      <c r="C276" s="68" t="s">
        <v>24</v>
      </c>
      <c r="D276" s="65" t="s">
        <v>328</v>
      </c>
      <c r="E276" s="427"/>
      <c r="F276" s="282">
        <v>715000</v>
      </c>
      <c r="G276" s="247">
        <f t="shared" si="62"/>
        <v>740000</v>
      </c>
      <c r="H276" s="245">
        <f t="shared" si="63"/>
        <v>960000</v>
      </c>
      <c r="I276" s="119">
        <f t="shared" si="64"/>
        <v>761000</v>
      </c>
      <c r="J276" s="309">
        <f t="shared" si="65"/>
        <v>960000</v>
      </c>
      <c r="K276" s="352">
        <v>0.19</v>
      </c>
      <c r="L276" s="211" t="s">
        <v>375</v>
      </c>
      <c r="M276" s="55"/>
      <c r="N276" s="55"/>
      <c r="O276" s="55"/>
      <c r="P276" s="55"/>
      <c r="Q276" s="36"/>
    </row>
    <row r="277" spans="1:17" s="16" customFormat="1" ht="21" customHeight="1">
      <c r="A277" s="414"/>
      <c r="B277" s="414"/>
      <c r="C277" s="68" t="s">
        <v>25</v>
      </c>
      <c r="D277" s="65" t="s">
        <v>329</v>
      </c>
      <c r="E277" s="427"/>
      <c r="F277" s="282">
        <v>750000</v>
      </c>
      <c r="G277" s="247">
        <f t="shared" si="62"/>
        <v>770000</v>
      </c>
      <c r="H277" s="245">
        <f t="shared" si="63"/>
        <v>1000000</v>
      </c>
      <c r="I277" s="119">
        <f t="shared" si="64"/>
        <v>792000</v>
      </c>
      <c r="J277" s="309">
        <f t="shared" si="65"/>
        <v>1000000</v>
      </c>
      <c r="K277" s="352">
        <v>0.19</v>
      </c>
      <c r="L277" s="211" t="s">
        <v>375</v>
      </c>
      <c r="M277" s="55"/>
      <c r="N277" s="55"/>
      <c r="O277" s="55"/>
      <c r="P277" s="55"/>
      <c r="Q277" s="36"/>
    </row>
    <row r="278" spans="1:17" s="16" customFormat="1" ht="21" customHeight="1">
      <c r="A278" s="414"/>
      <c r="B278" s="414"/>
      <c r="C278" s="68" t="s">
        <v>26</v>
      </c>
      <c r="D278" s="65" t="s">
        <v>218</v>
      </c>
      <c r="E278" s="427"/>
      <c r="F278" s="282">
        <v>560000</v>
      </c>
      <c r="G278" s="247">
        <f t="shared" si="62"/>
        <v>580000</v>
      </c>
      <c r="H278" s="245">
        <f t="shared" si="63"/>
        <v>750000</v>
      </c>
      <c r="I278" s="119">
        <f t="shared" si="64"/>
        <v>594000</v>
      </c>
      <c r="J278" s="309">
        <f t="shared" si="65"/>
        <v>750000</v>
      </c>
      <c r="K278" s="352">
        <v>0.19</v>
      </c>
      <c r="L278" s="211" t="s">
        <v>375</v>
      </c>
      <c r="M278" s="55"/>
      <c r="N278" s="55"/>
      <c r="O278" s="55"/>
      <c r="P278" s="55"/>
      <c r="Q278" s="36"/>
    </row>
    <row r="279" spans="1:17" s="16" customFormat="1" ht="21" customHeight="1">
      <c r="A279" s="415"/>
      <c r="B279" s="414"/>
      <c r="C279" s="68" t="s">
        <v>27</v>
      </c>
      <c r="D279" s="65" t="s">
        <v>219</v>
      </c>
      <c r="E279" s="428"/>
      <c r="F279" s="282">
        <v>610000</v>
      </c>
      <c r="G279" s="247">
        <f t="shared" si="62"/>
        <v>630000</v>
      </c>
      <c r="H279" s="245">
        <f t="shared" si="63"/>
        <v>820000</v>
      </c>
      <c r="I279" s="119">
        <f t="shared" si="64"/>
        <v>650000</v>
      </c>
      <c r="J279" s="309">
        <f t="shared" si="65"/>
        <v>820000</v>
      </c>
      <c r="K279" s="352">
        <v>0.19</v>
      </c>
      <c r="L279" s="211" t="s">
        <v>375</v>
      </c>
      <c r="M279" s="55"/>
      <c r="N279" s="55"/>
      <c r="O279" s="55"/>
      <c r="P279" s="55"/>
      <c r="Q279" s="36"/>
    </row>
    <row r="280" spans="1:17" s="16" customFormat="1" ht="21" customHeight="1">
      <c r="A280" s="413">
        <v>2</v>
      </c>
      <c r="B280" s="414"/>
      <c r="C280" s="68" t="s">
        <v>22</v>
      </c>
      <c r="D280" s="65" t="s">
        <v>220</v>
      </c>
      <c r="E280" s="426" t="s">
        <v>723</v>
      </c>
      <c r="F280" s="282">
        <v>521000</v>
      </c>
      <c r="G280" s="247">
        <f t="shared" si="62"/>
        <v>540000</v>
      </c>
      <c r="H280" s="245">
        <f t="shared" si="63"/>
        <v>700000</v>
      </c>
      <c r="I280" s="119">
        <f t="shared" si="64"/>
        <v>555000</v>
      </c>
      <c r="J280" s="309">
        <f t="shared" si="65"/>
        <v>700000</v>
      </c>
      <c r="K280" s="352">
        <v>0.19</v>
      </c>
      <c r="L280" s="211" t="s">
        <v>375</v>
      </c>
      <c r="M280" s="52"/>
      <c r="N280" s="52"/>
      <c r="O280" s="55"/>
      <c r="P280" s="55"/>
      <c r="Q280" s="36"/>
    </row>
    <row r="281" spans="1:17" s="16" customFormat="1" ht="21" customHeight="1">
      <c r="A281" s="414"/>
      <c r="B281" s="414"/>
      <c r="C281" s="68" t="s">
        <v>23</v>
      </c>
      <c r="D281" s="65" t="s">
        <v>221</v>
      </c>
      <c r="E281" s="427"/>
      <c r="F281" s="282">
        <v>630000</v>
      </c>
      <c r="G281" s="247">
        <f t="shared" si="62"/>
        <v>650000</v>
      </c>
      <c r="H281" s="245">
        <f t="shared" si="63"/>
        <v>850000</v>
      </c>
      <c r="I281" s="119">
        <f t="shared" si="64"/>
        <v>673000</v>
      </c>
      <c r="J281" s="309">
        <f t="shared" si="65"/>
        <v>850000</v>
      </c>
      <c r="K281" s="352">
        <v>0.19</v>
      </c>
      <c r="L281" s="211" t="s">
        <v>375</v>
      </c>
      <c r="M281" s="52"/>
      <c r="N281" s="52"/>
      <c r="O281" s="55"/>
      <c r="P281" s="55"/>
      <c r="Q281" s="36"/>
    </row>
    <row r="282" spans="1:17" s="16" customFormat="1" ht="21" customHeight="1">
      <c r="A282" s="414"/>
      <c r="B282" s="414"/>
      <c r="C282" s="68" t="s">
        <v>24</v>
      </c>
      <c r="D282" s="65" t="s">
        <v>328</v>
      </c>
      <c r="E282" s="427"/>
      <c r="F282" s="282">
        <v>745000</v>
      </c>
      <c r="G282" s="247">
        <f t="shared" si="62"/>
        <v>770000</v>
      </c>
      <c r="H282" s="245">
        <f t="shared" si="63"/>
        <v>1000000</v>
      </c>
      <c r="I282" s="119">
        <f t="shared" si="64"/>
        <v>792000</v>
      </c>
      <c r="J282" s="309">
        <f t="shared" si="65"/>
        <v>1000000</v>
      </c>
      <c r="K282" s="352">
        <v>0.19</v>
      </c>
      <c r="L282" s="211" t="s">
        <v>375</v>
      </c>
      <c r="M282" s="52"/>
      <c r="N282" s="52"/>
      <c r="O282" s="55"/>
      <c r="P282" s="55"/>
      <c r="Q282" s="36"/>
    </row>
    <row r="283" spans="1:17" s="16" customFormat="1" ht="21" customHeight="1">
      <c r="A283" s="414"/>
      <c r="B283" s="414"/>
      <c r="C283" s="68" t="s">
        <v>25</v>
      </c>
      <c r="D283" s="65" t="s">
        <v>329</v>
      </c>
      <c r="E283" s="427"/>
      <c r="F283" s="282">
        <v>810000</v>
      </c>
      <c r="G283" s="247">
        <f t="shared" si="62"/>
        <v>830000</v>
      </c>
      <c r="H283" s="245">
        <f t="shared" si="63"/>
        <v>1080000</v>
      </c>
      <c r="I283" s="119">
        <f t="shared" si="64"/>
        <v>856000</v>
      </c>
      <c r="J283" s="309">
        <f t="shared" si="65"/>
        <v>1080000</v>
      </c>
      <c r="K283" s="352">
        <v>0.19</v>
      </c>
      <c r="L283" s="211" t="s">
        <v>375</v>
      </c>
      <c r="M283" s="52"/>
      <c r="N283" s="52"/>
      <c r="O283" s="55"/>
      <c r="P283" s="55"/>
      <c r="Q283" s="36"/>
    </row>
    <row r="284" spans="1:17" s="16" customFormat="1" ht="21" customHeight="1">
      <c r="A284" s="414"/>
      <c r="B284" s="414"/>
      <c r="C284" s="68" t="s">
        <v>26</v>
      </c>
      <c r="D284" s="65" t="s">
        <v>218</v>
      </c>
      <c r="E284" s="427"/>
      <c r="F284" s="282">
        <v>600000</v>
      </c>
      <c r="G284" s="247">
        <f t="shared" si="62"/>
        <v>620000</v>
      </c>
      <c r="H284" s="245">
        <f t="shared" si="63"/>
        <v>810000</v>
      </c>
      <c r="I284" s="119">
        <f t="shared" si="64"/>
        <v>642000</v>
      </c>
      <c r="J284" s="309">
        <f t="shared" si="65"/>
        <v>810000</v>
      </c>
      <c r="K284" s="352">
        <v>0.19</v>
      </c>
      <c r="L284" s="211" t="s">
        <v>375</v>
      </c>
      <c r="M284" s="52"/>
      <c r="N284" s="52"/>
      <c r="O284" s="55"/>
      <c r="P284" s="55"/>
      <c r="Q284" s="36"/>
    </row>
    <row r="285" spans="1:17" s="16" customFormat="1" ht="21" customHeight="1">
      <c r="A285" s="415"/>
      <c r="B285" s="415"/>
      <c r="C285" s="68" t="s">
        <v>27</v>
      </c>
      <c r="D285" s="65" t="s">
        <v>219</v>
      </c>
      <c r="E285" s="428"/>
      <c r="F285" s="282">
        <v>650000</v>
      </c>
      <c r="G285" s="247">
        <f t="shared" si="62"/>
        <v>670000</v>
      </c>
      <c r="H285" s="245">
        <f t="shared" si="63"/>
        <v>870000</v>
      </c>
      <c r="I285" s="119">
        <f t="shared" si="64"/>
        <v>689000</v>
      </c>
      <c r="J285" s="309">
        <f t="shared" si="65"/>
        <v>870000</v>
      </c>
      <c r="K285" s="352">
        <v>0.19</v>
      </c>
      <c r="L285" s="211" t="s">
        <v>375</v>
      </c>
      <c r="M285" s="52"/>
      <c r="N285" s="52"/>
      <c r="O285" s="55"/>
      <c r="P285" s="55"/>
      <c r="Q285" s="36"/>
    </row>
    <row r="286" spans="1:17" s="16" customFormat="1" ht="21" customHeight="1">
      <c r="A286" s="413">
        <v>3</v>
      </c>
      <c r="B286" s="413"/>
      <c r="C286" s="68" t="s">
        <v>28</v>
      </c>
      <c r="D286" s="65" t="s">
        <v>330</v>
      </c>
      <c r="E286" s="426" t="s">
        <v>722</v>
      </c>
      <c r="F286" s="282">
        <v>730000</v>
      </c>
      <c r="G286" s="247">
        <f t="shared" si="62"/>
        <v>750000</v>
      </c>
      <c r="H286" s="245">
        <f t="shared" si="63"/>
        <v>980000</v>
      </c>
      <c r="I286" s="119">
        <f t="shared" si="64"/>
        <v>776000</v>
      </c>
      <c r="J286" s="309">
        <f t="shared" si="65"/>
        <v>980000</v>
      </c>
      <c r="K286" s="352">
        <v>0.19</v>
      </c>
      <c r="L286" s="211" t="s">
        <v>375</v>
      </c>
      <c r="M286" s="55"/>
      <c r="N286" s="55"/>
      <c r="O286" s="55"/>
      <c r="P286" s="55"/>
      <c r="Q286" s="36"/>
    </row>
    <row r="287" spans="1:17" s="16" customFormat="1" ht="21" customHeight="1">
      <c r="A287" s="414"/>
      <c r="B287" s="414"/>
      <c r="C287" s="68" t="s">
        <v>29</v>
      </c>
      <c r="D287" s="65" t="s">
        <v>331</v>
      </c>
      <c r="E287" s="427"/>
      <c r="F287" s="282">
        <v>740000</v>
      </c>
      <c r="G287" s="247">
        <f t="shared" si="62"/>
        <v>760000</v>
      </c>
      <c r="H287" s="245">
        <f t="shared" si="63"/>
        <v>990000</v>
      </c>
      <c r="I287" s="119">
        <f t="shared" si="64"/>
        <v>784000</v>
      </c>
      <c r="J287" s="309">
        <f t="shared" si="65"/>
        <v>990000</v>
      </c>
      <c r="K287" s="352">
        <v>0.19</v>
      </c>
      <c r="L287" s="211" t="s">
        <v>375</v>
      </c>
      <c r="M287" s="55"/>
      <c r="N287" s="55"/>
      <c r="O287" s="55"/>
      <c r="P287" s="55"/>
      <c r="Q287" s="36"/>
    </row>
    <row r="288" spans="1:17" s="16" customFormat="1" ht="21" customHeight="1">
      <c r="A288" s="414"/>
      <c r="B288" s="414"/>
      <c r="C288" s="68" t="s">
        <v>30</v>
      </c>
      <c r="D288" s="65" t="s">
        <v>332</v>
      </c>
      <c r="E288" s="427"/>
      <c r="F288" s="282">
        <v>770000</v>
      </c>
      <c r="G288" s="247">
        <f t="shared" si="62"/>
        <v>790000</v>
      </c>
      <c r="H288" s="245">
        <f t="shared" si="63"/>
        <v>1030000</v>
      </c>
      <c r="I288" s="119">
        <f t="shared" si="64"/>
        <v>816000</v>
      </c>
      <c r="J288" s="309">
        <f t="shared" si="65"/>
        <v>1030000</v>
      </c>
      <c r="K288" s="352">
        <v>0.19</v>
      </c>
      <c r="L288" s="211" t="s">
        <v>375</v>
      </c>
      <c r="M288" s="55"/>
      <c r="N288" s="55"/>
      <c r="O288" s="55"/>
      <c r="P288" s="55"/>
      <c r="Q288" s="36"/>
    </row>
    <row r="289" spans="1:17" s="16" customFormat="1" ht="21" customHeight="1">
      <c r="A289" s="414"/>
      <c r="B289" s="414"/>
      <c r="C289" s="68" t="s">
        <v>31</v>
      </c>
      <c r="D289" s="65" t="s">
        <v>333</v>
      </c>
      <c r="E289" s="427"/>
      <c r="F289" s="282">
        <v>840000</v>
      </c>
      <c r="G289" s="247">
        <f t="shared" si="62"/>
        <v>870000</v>
      </c>
      <c r="H289" s="245">
        <f t="shared" si="63"/>
        <v>1130000</v>
      </c>
      <c r="I289" s="119">
        <f t="shared" si="64"/>
        <v>895000</v>
      </c>
      <c r="J289" s="309">
        <f t="shared" si="65"/>
        <v>1130000</v>
      </c>
      <c r="K289" s="352">
        <v>0.19</v>
      </c>
      <c r="L289" s="211" t="s">
        <v>375</v>
      </c>
      <c r="M289" s="55"/>
      <c r="N289" s="55"/>
      <c r="O289" s="55"/>
      <c r="P289" s="55"/>
      <c r="Q289" s="36"/>
    </row>
    <row r="290" spans="1:17" s="16" customFormat="1" ht="21" customHeight="1">
      <c r="A290" s="415"/>
      <c r="B290" s="414"/>
      <c r="C290" s="68" t="s">
        <v>32</v>
      </c>
      <c r="D290" s="65" t="s">
        <v>334</v>
      </c>
      <c r="E290" s="428"/>
      <c r="F290" s="282">
        <v>900000</v>
      </c>
      <c r="G290" s="247">
        <f t="shared" si="62"/>
        <v>930000</v>
      </c>
      <c r="H290" s="245">
        <f t="shared" si="63"/>
        <v>1210000</v>
      </c>
      <c r="I290" s="119">
        <f t="shared" si="64"/>
        <v>959000</v>
      </c>
      <c r="J290" s="309">
        <f t="shared" si="65"/>
        <v>1210000</v>
      </c>
      <c r="K290" s="352">
        <v>0.19</v>
      </c>
      <c r="L290" s="211" t="s">
        <v>375</v>
      </c>
      <c r="M290" s="55"/>
      <c r="N290" s="55"/>
      <c r="O290" s="55"/>
      <c r="P290" s="55"/>
      <c r="Q290" s="36"/>
    </row>
    <row r="291" spans="1:17" s="16" customFormat="1" ht="21" customHeight="1">
      <c r="A291" s="413">
        <v>4</v>
      </c>
      <c r="B291" s="414"/>
      <c r="C291" s="68" t="s">
        <v>28</v>
      </c>
      <c r="D291" s="65" t="s">
        <v>330</v>
      </c>
      <c r="E291" s="426" t="s">
        <v>723</v>
      </c>
      <c r="F291" s="282">
        <v>770000</v>
      </c>
      <c r="G291" s="247">
        <f t="shared" si="62"/>
        <v>790000</v>
      </c>
      <c r="H291" s="245">
        <f t="shared" si="63"/>
        <v>1030000</v>
      </c>
      <c r="I291" s="119">
        <f t="shared" si="64"/>
        <v>816000</v>
      </c>
      <c r="J291" s="309">
        <f t="shared" si="65"/>
        <v>1030000</v>
      </c>
      <c r="K291" s="352">
        <v>0.19</v>
      </c>
      <c r="L291" s="211" t="s">
        <v>375</v>
      </c>
      <c r="M291" s="52"/>
      <c r="N291" s="52"/>
      <c r="O291" s="55"/>
      <c r="P291" s="55"/>
      <c r="Q291" s="36"/>
    </row>
    <row r="292" spans="1:17" s="16" customFormat="1" ht="21" customHeight="1">
      <c r="A292" s="414"/>
      <c r="B292" s="414"/>
      <c r="C292" s="68" t="s">
        <v>29</v>
      </c>
      <c r="D292" s="65" t="s">
        <v>331</v>
      </c>
      <c r="E292" s="427"/>
      <c r="F292" s="282">
        <v>790000</v>
      </c>
      <c r="G292" s="247">
        <f t="shared" si="62"/>
        <v>810000</v>
      </c>
      <c r="H292" s="245">
        <f t="shared" si="63"/>
        <v>1050000</v>
      </c>
      <c r="I292" s="119">
        <f t="shared" si="64"/>
        <v>832000</v>
      </c>
      <c r="J292" s="309">
        <f t="shared" si="65"/>
        <v>1050000</v>
      </c>
      <c r="K292" s="352">
        <v>0.19</v>
      </c>
      <c r="L292" s="211" t="s">
        <v>375</v>
      </c>
      <c r="M292" s="52"/>
      <c r="N292" s="52"/>
      <c r="O292" s="55"/>
      <c r="P292" s="55"/>
      <c r="Q292" s="36"/>
    </row>
    <row r="293" spans="1:17" s="16" customFormat="1" ht="21" customHeight="1">
      <c r="A293" s="414"/>
      <c r="B293" s="414"/>
      <c r="C293" s="68" t="s">
        <v>30</v>
      </c>
      <c r="D293" s="65" t="s">
        <v>332</v>
      </c>
      <c r="E293" s="427"/>
      <c r="F293" s="282">
        <v>840000</v>
      </c>
      <c r="G293" s="247">
        <f t="shared" si="62"/>
        <v>870000</v>
      </c>
      <c r="H293" s="245">
        <f t="shared" si="63"/>
        <v>1130000</v>
      </c>
      <c r="I293" s="119">
        <f t="shared" si="64"/>
        <v>895000</v>
      </c>
      <c r="J293" s="309">
        <f t="shared" si="65"/>
        <v>1130000</v>
      </c>
      <c r="K293" s="352">
        <v>0.19</v>
      </c>
      <c r="L293" s="211" t="s">
        <v>375</v>
      </c>
      <c r="M293" s="52"/>
      <c r="N293" s="52"/>
      <c r="O293" s="55"/>
      <c r="P293" s="55"/>
      <c r="Q293" s="36"/>
    </row>
    <row r="294" spans="1:17" s="16" customFormat="1" ht="21" customHeight="1">
      <c r="A294" s="414"/>
      <c r="B294" s="414"/>
      <c r="C294" s="68" t="s">
        <v>31</v>
      </c>
      <c r="D294" s="65" t="s">
        <v>333</v>
      </c>
      <c r="E294" s="427"/>
      <c r="F294" s="282">
        <v>920000</v>
      </c>
      <c r="G294" s="247">
        <f t="shared" si="62"/>
        <v>950000</v>
      </c>
      <c r="H294" s="245">
        <f t="shared" si="63"/>
        <v>1240000</v>
      </c>
      <c r="I294" s="119">
        <f t="shared" si="64"/>
        <v>982000</v>
      </c>
      <c r="J294" s="309">
        <f t="shared" si="65"/>
        <v>1240000</v>
      </c>
      <c r="K294" s="352">
        <v>0.19</v>
      </c>
      <c r="L294" s="211" t="s">
        <v>375</v>
      </c>
      <c r="M294" s="52"/>
      <c r="N294" s="52"/>
      <c r="O294" s="55"/>
      <c r="P294" s="55"/>
      <c r="Q294" s="36"/>
    </row>
    <row r="295" spans="1:17" s="16" customFormat="1" ht="21" customHeight="1">
      <c r="A295" s="415"/>
      <c r="B295" s="415"/>
      <c r="C295" s="68" t="s">
        <v>32</v>
      </c>
      <c r="D295" s="65" t="s">
        <v>334</v>
      </c>
      <c r="E295" s="428"/>
      <c r="F295" s="282">
        <v>970000</v>
      </c>
      <c r="G295" s="247">
        <f t="shared" si="62"/>
        <v>1000000</v>
      </c>
      <c r="H295" s="245">
        <f t="shared" si="63"/>
        <v>1300000</v>
      </c>
      <c r="I295" s="119">
        <f t="shared" si="64"/>
        <v>1030000</v>
      </c>
      <c r="J295" s="309">
        <f t="shared" si="65"/>
        <v>1300000</v>
      </c>
      <c r="K295" s="352">
        <v>0.19</v>
      </c>
      <c r="L295" s="211" t="s">
        <v>375</v>
      </c>
      <c r="M295" s="52"/>
      <c r="N295" s="52"/>
      <c r="O295" s="55"/>
      <c r="P295" s="55"/>
      <c r="Q295" s="36"/>
    </row>
    <row r="296" spans="1:17" s="11" customFormat="1" ht="32.25" customHeight="1">
      <c r="A296" s="413">
        <v>5</v>
      </c>
      <c r="B296" s="413"/>
      <c r="C296" s="399" t="s">
        <v>33</v>
      </c>
      <c r="D296" s="413" t="s">
        <v>233</v>
      </c>
      <c r="E296" s="88" t="s">
        <v>660</v>
      </c>
      <c r="F296" s="282"/>
      <c r="G296" s="247"/>
      <c r="H296" s="245"/>
      <c r="I296" s="125"/>
      <c r="J296" s="313"/>
      <c r="K296" s="354"/>
      <c r="L296" s="413" t="s">
        <v>375</v>
      </c>
      <c r="M296" s="49"/>
      <c r="N296" s="49"/>
      <c r="O296" s="49"/>
      <c r="P296" s="49"/>
      <c r="Q296" s="23"/>
    </row>
    <row r="297" spans="1:17" s="11" customFormat="1" ht="21" customHeight="1">
      <c r="A297" s="414"/>
      <c r="B297" s="414"/>
      <c r="C297" s="400"/>
      <c r="D297" s="414"/>
      <c r="E297" s="90" t="s">
        <v>425</v>
      </c>
      <c r="F297" s="282">
        <v>460000</v>
      </c>
      <c r="G297" s="247">
        <f t="shared" ref="G297" si="66">ROUND(F297*1.03,-4)</f>
        <v>470000</v>
      </c>
      <c r="H297" s="245">
        <f t="shared" ref="H297" si="67">ROUND(G297*1.3,-4)</f>
        <v>610000</v>
      </c>
      <c r="I297" s="119">
        <f t="shared" ref="I297:I318" si="68">ROUND(J297/1.3*1.03,-3)</f>
        <v>483000</v>
      </c>
      <c r="J297" s="309">
        <f>H297</f>
        <v>610000</v>
      </c>
      <c r="K297" s="352">
        <v>0.19</v>
      </c>
      <c r="L297" s="414"/>
      <c r="M297" s="49"/>
      <c r="N297" s="49"/>
      <c r="O297" s="49"/>
      <c r="P297" s="49"/>
      <c r="Q297" s="23"/>
    </row>
    <row r="298" spans="1:17" s="11" customFormat="1" ht="21" customHeight="1">
      <c r="A298" s="415"/>
      <c r="B298" s="415"/>
      <c r="C298" s="401"/>
      <c r="D298" s="415"/>
      <c r="E298" s="90" t="s">
        <v>426</v>
      </c>
      <c r="F298" s="282">
        <v>490000</v>
      </c>
      <c r="G298" s="247">
        <f t="shared" si="62"/>
        <v>500000</v>
      </c>
      <c r="H298" s="245">
        <f t="shared" si="63"/>
        <v>650000</v>
      </c>
      <c r="I298" s="119">
        <f t="shared" si="68"/>
        <v>515000</v>
      </c>
      <c r="J298" s="309">
        <f>H298</f>
        <v>650000</v>
      </c>
      <c r="K298" s="352">
        <v>0.19</v>
      </c>
      <c r="L298" s="415"/>
      <c r="M298" s="52"/>
      <c r="N298" s="52"/>
      <c r="O298" s="49"/>
      <c r="P298" s="49"/>
      <c r="Q298" s="23"/>
    </row>
    <row r="299" spans="1:17" s="11" customFormat="1" ht="21" customHeight="1">
      <c r="A299" s="413">
        <v>6</v>
      </c>
      <c r="B299" s="413"/>
      <c r="C299" s="68" t="s">
        <v>68</v>
      </c>
      <c r="D299" s="65" t="s">
        <v>222</v>
      </c>
      <c r="E299" s="426" t="s">
        <v>720</v>
      </c>
      <c r="F299" s="282">
        <v>1010000</v>
      </c>
      <c r="G299" s="247">
        <f t="shared" si="62"/>
        <v>1040000</v>
      </c>
      <c r="H299" s="245">
        <f t="shared" si="63"/>
        <v>1350000</v>
      </c>
      <c r="I299" s="119">
        <f t="shared" si="68"/>
        <v>1070000</v>
      </c>
      <c r="J299" s="309">
        <f t="shared" ref="J299:J318" si="69">H299</f>
        <v>1350000</v>
      </c>
      <c r="K299" s="352">
        <v>0.19</v>
      </c>
      <c r="L299" s="211" t="s">
        <v>375</v>
      </c>
      <c r="M299" s="49"/>
      <c r="N299" s="49"/>
      <c r="O299" s="49"/>
      <c r="P299" s="49"/>
      <c r="Q299" s="23"/>
    </row>
    <row r="300" spans="1:17" s="11" customFormat="1" ht="21" customHeight="1">
      <c r="A300" s="414"/>
      <c r="B300" s="414"/>
      <c r="C300" s="68" t="s">
        <v>69</v>
      </c>
      <c r="D300" s="65" t="s">
        <v>335</v>
      </c>
      <c r="E300" s="427"/>
      <c r="F300" s="282">
        <v>1050000</v>
      </c>
      <c r="G300" s="247">
        <f t="shared" si="62"/>
        <v>1080000</v>
      </c>
      <c r="H300" s="245">
        <f t="shared" si="63"/>
        <v>1400000</v>
      </c>
      <c r="I300" s="119">
        <f t="shared" si="68"/>
        <v>1109000</v>
      </c>
      <c r="J300" s="309">
        <f t="shared" si="69"/>
        <v>1400000</v>
      </c>
      <c r="K300" s="352">
        <v>0.19</v>
      </c>
      <c r="L300" s="211" t="s">
        <v>375</v>
      </c>
      <c r="M300" s="49"/>
      <c r="N300" s="49"/>
      <c r="O300" s="49"/>
      <c r="P300" s="49"/>
      <c r="Q300" s="23"/>
    </row>
    <row r="301" spans="1:17" s="11" customFormat="1" ht="21" customHeight="1">
      <c r="A301" s="414"/>
      <c r="B301" s="414"/>
      <c r="C301" s="68" t="s">
        <v>70</v>
      </c>
      <c r="D301" s="65" t="s">
        <v>336</v>
      </c>
      <c r="E301" s="427"/>
      <c r="F301" s="282">
        <v>1380000</v>
      </c>
      <c r="G301" s="247">
        <f t="shared" si="62"/>
        <v>1420000</v>
      </c>
      <c r="H301" s="245">
        <f t="shared" si="63"/>
        <v>1850000</v>
      </c>
      <c r="I301" s="119">
        <f t="shared" si="68"/>
        <v>1466000</v>
      </c>
      <c r="J301" s="309">
        <f t="shared" si="69"/>
        <v>1850000</v>
      </c>
      <c r="K301" s="352">
        <v>0.19</v>
      </c>
      <c r="L301" s="211" t="s">
        <v>375</v>
      </c>
      <c r="M301" s="49"/>
      <c r="N301" s="49"/>
      <c r="O301" s="49"/>
      <c r="P301" s="49"/>
      <c r="Q301" s="23"/>
    </row>
    <row r="302" spans="1:17" s="11" customFormat="1" ht="21" customHeight="1">
      <c r="A302" s="415"/>
      <c r="B302" s="414"/>
      <c r="C302" s="68" t="s">
        <v>71</v>
      </c>
      <c r="D302" s="65" t="s">
        <v>337</v>
      </c>
      <c r="E302" s="428"/>
      <c r="F302" s="282">
        <v>1600000</v>
      </c>
      <c r="G302" s="247">
        <f t="shared" si="62"/>
        <v>1650000</v>
      </c>
      <c r="H302" s="245">
        <f t="shared" si="63"/>
        <v>2150000</v>
      </c>
      <c r="I302" s="119">
        <f t="shared" si="68"/>
        <v>1703000</v>
      </c>
      <c r="J302" s="309">
        <f t="shared" si="69"/>
        <v>2150000</v>
      </c>
      <c r="K302" s="352">
        <v>0.19</v>
      </c>
      <c r="L302" s="211" t="s">
        <v>375</v>
      </c>
      <c r="M302" s="49"/>
      <c r="N302" s="49"/>
      <c r="O302" s="49"/>
      <c r="P302" s="49"/>
      <c r="Q302" s="23"/>
    </row>
    <row r="303" spans="1:17" s="11" customFormat="1" ht="21" customHeight="1">
      <c r="A303" s="413">
        <v>7</v>
      </c>
      <c r="B303" s="414"/>
      <c r="C303" s="68" t="s">
        <v>68</v>
      </c>
      <c r="D303" s="65" t="s">
        <v>222</v>
      </c>
      <c r="E303" s="426" t="s">
        <v>721</v>
      </c>
      <c r="F303" s="282">
        <v>1120000</v>
      </c>
      <c r="G303" s="247">
        <f t="shared" si="62"/>
        <v>1150000</v>
      </c>
      <c r="H303" s="245">
        <f t="shared" si="63"/>
        <v>1500000</v>
      </c>
      <c r="I303" s="119">
        <f t="shared" si="68"/>
        <v>1188000</v>
      </c>
      <c r="J303" s="309">
        <f t="shared" si="69"/>
        <v>1500000</v>
      </c>
      <c r="K303" s="352">
        <v>0.19</v>
      </c>
      <c r="L303" s="211" t="s">
        <v>375</v>
      </c>
      <c r="M303" s="52"/>
      <c r="N303" s="52"/>
      <c r="O303" s="49"/>
      <c r="P303" s="49"/>
      <c r="Q303" s="23"/>
    </row>
    <row r="304" spans="1:17" s="11" customFormat="1" ht="21" customHeight="1">
      <c r="A304" s="414"/>
      <c r="B304" s="414"/>
      <c r="C304" s="68" t="s">
        <v>69</v>
      </c>
      <c r="D304" s="65" t="s">
        <v>335</v>
      </c>
      <c r="E304" s="427"/>
      <c r="F304" s="282">
        <v>1170000</v>
      </c>
      <c r="G304" s="247">
        <f t="shared" si="62"/>
        <v>1210000</v>
      </c>
      <c r="H304" s="245">
        <f t="shared" si="63"/>
        <v>1570000</v>
      </c>
      <c r="I304" s="119">
        <f t="shared" si="68"/>
        <v>1244000</v>
      </c>
      <c r="J304" s="309">
        <f t="shared" si="69"/>
        <v>1570000</v>
      </c>
      <c r="K304" s="352">
        <v>0.19</v>
      </c>
      <c r="L304" s="211" t="s">
        <v>375</v>
      </c>
      <c r="M304" s="52"/>
      <c r="N304" s="52"/>
      <c r="O304" s="49"/>
      <c r="P304" s="49"/>
      <c r="Q304" s="23"/>
    </row>
    <row r="305" spans="1:17" s="11" customFormat="1" ht="21" customHeight="1">
      <c r="A305" s="414"/>
      <c r="B305" s="414"/>
      <c r="C305" s="68" t="s">
        <v>70</v>
      </c>
      <c r="D305" s="65" t="s">
        <v>336</v>
      </c>
      <c r="E305" s="427"/>
      <c r="F305" s="282">
        <v>1530000</v>
      </c>
      <c r="G305" s="247">
        <f t="shared" si="62"/>
        <v>1580000</v>
      </c>
      <c r="H305" s="245">
        <f t="shared" si="63"/>
        <v>2050000</v>
      </c>
      <c r="I305" s="119">
        <f t="shared" si="68"/>
        <v>1624000</v>
      </c>
      <c r="J305" s="309">
        <f t="shared" si="69"/>
        <v>2050000</v>
      </c>
      <c r="K305" s="352">
        <v>0.19</v>
      </c>
      <c r="L305" s="211" t="s">
        <v>375</v>
      </c>
      <c r="M305" s="52"/>
      <c r="N305" s="52"/>
      <c r="O305" s="49"/>
      <c r="P305" s="49"/>
      <c r="Q305" s="23"/>
    </row>
    <row r="306" spans="1:17" s="11" customFormat="1" ht="21" customHeight="1">
      <c r="A306" s="415"/>
      <c r="B306" s="415"/>
      <c r="C306" s="68" t="s">
        <v>71</v>
      </c>
      <c r="D306" s="65" t="s">
        <v>337</v>
      </c>
      <c r="E306" s="428"/>
      <c r="F306" s="282">
        <v>1790000</v>
      </c>
      <c r="G306" s="247">
        <f t="shared" si="62"/>
        <v>1840000</v>
      </c>
      <c r="H306" s="245">
        <f t="shared" si="63"/>
        <v>2390000</v>
      </c>
      <c r="I306" s="119">
        <f t="shared" si="68"/>
        <v>1894000</v>
      </c>
      <c r="J306" s="309">
        <f t="shared" si="69"/>
        <v>2390000</v>
      </c>
      <c r="K306" s="352">
        <v>0.19</v>
      </c>
      <c r="L306" s="211" t="s">
        <v>375</v>
      </c>
      <c r="M306" s="52"/>
      <c r="N306" s="52"/>
      <c r="O306" s="49"/>
      <c r="P306" s="49"/>
      <c r="Q306" s="23"/>
    </row>
    <row r="307" spans="1:17" s="11" customFormat="1" ht="30" customHeight="1">
      <c r="A307" s="413">
        <v>8</v>
      </c>
      <c r="B307" s="413"/>
      <c r="C307" s="68" t="s">
        <v>72</v>
      </c>
      <c r="D307" s="65" t="s">
        <v>338</v>
      </c>
      <c r="E307" s="426" t="s">
        <v>724</v>
      </c>
      <c r="F307" s="282">
        <v>2190000</v>
      </c>
      <c r="G307" s="247">
        <f t="shared" si="62"/>
        <v>2260000</v>
      </c>
      <c r="H307" s="245">
        <f t="shared" si="63"/>
        <v>2940000</v>
      </c>
      <c r="I307" s="119">
        <f t="shared" si="68"/>
        <v>2329000</v>
      </c>
      <c r="J307" s="309">
        <f t="shared" si="69"/>
        <v>2940000</v>
      </c>
      <c r="K307" s="352">
        <v>0.19</v>
      </c>
      <c r="L307" s="211" t="s">
        <v>375</v>
      </c>
      <c r="M307" s="49"/>
      <c r="N307" s="49"/>
      <c r="O307" s="49"/>
      <c r="P307" s="49"/>
      <c r="Q307" s="23"/>
    </row>
    <row r="308" spans="1:17" s="11" customFormat="1" ht="30" customHeight="1">
      <c r="A308" s="415"/>
      <c r="B308" s="414"/>
      <c r="C308" s="68" t="s">
        <v>73</v>
      </c>
      <c r="D308" s="65" t="s">
        <v>339</v>
      </c>
      <c r="E308" s="428"/>
      <c r="F308" s="282">
        <v>2590000</v>
      </c>
      <c r="G308" s="247">
        <f t="shared" si="62"/>
        <v>2670000</v>
      </c>
      <c r="H308" s="245">
        <f t="shared" si="63"/>
        <v>3470000</v>
      </c>
      <c r="I308" s="119">
        <f t="shared" si="68"/>
        <v>2749000</v>
      </c>
      <c r="J308" s="309">
        <f t="shared" si="69"/>
        <v>3470000</v>
      </c>
      <c r="K308" s="352">
        <v>0.19</v>
      </c>
      <c r="L308" s="211" t="s">
        <v>375</v>
      </c>
      <c r="M308" s="49"/>
      <c r="N308" s="49"/>
      <c r="O308" s="49"/>
      <c r="P308" s="49"/>
      <c r="Q308" s="23"/>
    </row>
    <row r="309" spans="1:17" s="11" customFormat="1" ht="30" customHeight="1">
      <c r="A309" s="413">
        <v>9</v>
      </c>
      <c r="B309" s="414"/>
      <c r="C309" s="68" t="s">
        <v>72</v>
      </c>
      <c r="D309" s="65" t="s">
        <v>338</v>
      </c>
      <c r="E309" s="426" t="s">
        <v>725</v>
      </c>
      <c r="F309" s="282">
        <v>2420000</v>
      </c>
      <c r="G309" s="247">
        <f t="shared" si="62"/>
        <v>2490000</v>
      </c>
      <c r="H309" s="245">
        <f t="shared" si="63"/>
        <v>3240000</v>
      </c>
      <c r="I309" s="119">
        <f t="shared" si="68"/>
        <v>2567000</v>
      </c>
      <c r="J309" s="309">
        <f t="shared" si="69"/>
        <v>3240000</v>
      </c>
      <c r="K309" s="352">
        <v>0.19</v>
      </c>
      <c r="L309" s="211" t="s">
        <v>375</v>
      </c>
      <c r="M309" s="52"/>
      <c r="N309" s="52"/>
      <c r="O309" s="49"/>
      <c r="P309" s="49"/>
      <c r="Q309" s="23"/>
    </row>
    <row r="310" spans="1:17" s="11" customFormat="1" ht="30" customHeight="1">
      <c r="A310" s="415"/>
      <c r="B310" s="415"/>
      <c r="C310" s="68" t="s">
        <v>378</v>
      </c>
      <c r="D310" s="65" t="s">
        <v>339</v>
      </c>
      <c r="E310" s="428"/>
      <c r="F310" s="282">
        <v>2850000</v>
      </c>
      <c r="G310" s="247">
        <f t="shared" si="62"/>
        <v>2940000</v>
      </c>
      <c r="H310" s="245">
        <f t="shared" si="63"/>
        <v>3820000</v>
      </c>
      <c r="I310" s="119">
        <f t="shared" si="68"/>
        <v>3027000</v>
      </c>
      <c r="J310" s="309">
        <f t="shared" si="69"/>
        <v>3820000</v>
      </c>
      <c r="K310" s="352">
        <v>0.19</v>
      </c>
      <c r="L310" s="211" t="s">
        <v>375</v>
      </c>
      <c r="M310" s="52"/>
      <c r="N310" s="52"/>
      <c r="O310" s="49"/>
      <c r="P310" s="49"/>
      <c r="Q310" s="23"/>
    </row>
    <row r="311" spans="1:17" s="11" customFormat="1" ht="21" customHeight="1">
      <c r="A311" s="413">
        <v>10</v>
      </c>
      <c r="B311" s="413"/>
      <c r="C311" s="68" t="s">
        <v>74</v>
      </c>
      <c r="D311" s="65" t="s">
        <v>222</v>
      </c>
      <c r="E311" s="426" t="s">
        <v>358</v>
      </c>
      <c r="F311" s="282">
        <v>1020000</v>
      </c>
      <c r="G311" s="247">
        <f t="shared" si="62"/>
        <v>1050000</v>
      </c>
      <c r="H311" s="245">
        <f t="shared" si="63"/>
        <v>1370000</v>
      </c>
      <c r="I311" s="119">
        <f t="shared" si="68"/>
        <v>1085000</v>
      </c>
      <c r="J311" s="309">
        <f t="shared" si="69"/>
        <v>1370000</v>
      </c>
      <c r="K311" s="352">
        <v>0.19</v>
      </c>
      <c r="L311" s="211" t="s">
        <v>375</v>
      </c>
      <c r="M311" s="49"/>
      <c r="N311" s="49"/>
      <c r="O311" s="49"/>
      <c r="P311" s="49"/>
      <c r="Q311" s="23"/>
    </row>
    <row r="312" spans="1:17" s="11" customFormat="1" ht="21" customHeight="1">
      <c r="A312" s="414"/>
      <c r="B312" s="414"/>
      <c r="C312" s="68" t="s">
        <v>75</v>
      </c>
      <c r="D312" s="65" t="s">
        <v>335</v>
      </c>
      <c r="E312" s="427"/>
      <c r="F312" s="282">
        <v>1080000</v>
      </c>
      <c r="G312" s="247">
        <f t="shared" si="62"/>
        <v>1110000</v>
      </c>
      <c r="H312" s="245">
        <f t="shared" si="63"/>
        <v>1440000</v>
      </c>
      <c r="I312" s="119">
        <f t="shared" si="68"/>
        <v>1141000</v>
      </c>
      <c r="J312" s="309">
        <f t="shared" si="69"/>
        <v>1440000</v>
      </c>
      <c r="K312" s="352">
        <v>0.19</v>
      </c>
      <c r="L312" s="211" t="s">
        <v>375</v>
      </c>
      <c r="M312" s="49"/>
      <c r="N312" s="49"/>
      <c r="O312" s="49"/>
      <c r="P312" s="49"/>
      <c r="Q312" s="23"/>
    </row>
    <row r="313" spans="1:17" s="11" customFormat="1" ht="21" customHeight="1">
      <c r="A313" s="414"/>
      <c r="B313" s="414"/>
      <c r="C313" s="68" t="s">
        <v>34</v>
      </c>
      <c r="D313" s="65" t="s">
        <v>336</v>
      </c>
      <c r="E313" s="427"/>
      <c r="F313" s="282">
        <v>1410000</v>
      </c>
      <c r="G313" s="247">
        <f t="shared" si="62"/>
        <v>1450000</v>
      </c>
      <c r="H313" s="245">
        <f t="shared" si="63"/>
        <v>1890000</v>
      </c>
      <c r="I313" s="119">
        <f t="shared" si="68"/>
        <v>1497000</v>
      </c>
      <c r="J313" s="309">
        <f t="shared" si="69"/>
        <v>1890000</v>
      </c>
      <c r="K313" s="352">
        <v>0.19</v>
      </c>
      <c r="L313" s="211" t="s">
        <v>375</v>
      </c>
      <c r="M313" s="49"/>
      <c r="N313" s="49"/>
      <c r="O313" s="49"/>
      <c r="P313" s="49"/>
      <c r="Q313" s="23"/>
    </row>
    <row r="314" spans="1:17" s="11" customFormat="1" ht="21" customHeight="1">
      <c r="A314" s="415"/>
      <c r="B314" s="414"/>
      <c r="C314" s="68" t="s">
        <v>35</v>
      </c>
      <c r="D314" s="65" t="s">
        <v>337</v>
      </c>
      <c r="E314" s="428"/>
      <c r="F314" s="282">
        <v>1630000</v>
      </c>
      <c r="G314" s="247">
        <f t="shared" si="62"/>
        <v>1680000</v>
      </c>
      <c r="H314" s="245">
        <f t="shared" si="63"/>
        <v>2180000</v>
      </c>
      <c r="I314" s="119">
        <f t="shared" si="68"/>
        <v>1727000</v>
      </c>
      <c r="J314" s="309">
        <f t="shared" si="69"/>
        <v>2180000</v>
      </c>
      <c r="K314" s="352">
        <v>0.19</v>
      </c>
      <c r="L314" s="211" t="s">
        <v>375</v>
      </c>
      <c r="M314" s="49"/>
      <c r="N314" s="49"/>
      <c r="O314" s="49"/>
      <c r="P314" s="49"/>
      <c r="Q314" s="23"/>
    </row>
    <row r="315" spans="1:17" s="11" customFormat="1" ht="21" customHeight="1">
      <c r="A315" s="413">
        <v>11</v>
      </c>
      <c r="B315" s="414"/>
      <c r="C315" s="68" t="s">
        <v>74</v>
      </c>
      <c r="D315" s="65" t="s">
        <v>222</v>
      </c>
      <c r="E315" s="426" t="s">
        <v>359</v>
      </c>
      <c r="F315" s="282">
        <v>1130000</v>
      </c>
      <c r="G315" s="247">
        <f t="shared" si="62"/>
        <v>1160000</v>
      </c>
      <c r="H315" s="245">
        <f t="shared" si="63"/>
        <v>1510000</v>
      </c>
      <c r="I315" s="119">
        <f t="shared" si="68"/>
        <v>1196000</v>
      </c>
      <c r="J315" s="309">
        <f t="shared" si="69"/>
        <v>1510000</v>
      </c>
      <c r="K315" s="352">
        <v>0.19</v>
      </c>
      <c r="L315" s="211" t="s">
        <v>375</v>
      </c>
      <c r="M315" s="52"/>
      <c r="N315" s="52"/>
      <c r="O315" s="49"/>
      <c r="P315" s="49"/>
      <c r="Q315" s="23"/>
    </row>
    <row r="316" spans="1:17" s="11" customFormat="1" ht="21" customHeight="1">
      <c r="A316" s="414"/>
      <c r="B316" s="414"/>
      <c r="C316" s="68" t="s">
        <v>75</v>
      </c>
      <c r="D316" s="65" t="s">
        <v>335</v>
      </c>
      <c r="E316" s="427"/>
      <c r="F316" s="282">
        <v>1210000</v>
      </c>
      <c r="G316" s="247">
        <f t="shared" si="62"/>
        <v>1250000</v>
      </c>
      <c r="H316" s="245">
        <f t="shared" si="63"/>
        <v>1630000</v>
      </c>
      <c r="I316" s="119">
        <f t="shared" si="68"/>
        <v>1291000</v>
      </c>
      <c r="J316" s="309">
        <f t="shared" si="69"/>
        <v>1630000</v>
      </c>
      <c r="K316" s="352">
        <v>0.19</v>
      </c>
      <c r="L316" s="211" t="s">
        <v>375</v>
      </c>
      <c r="M316" s="52"/>
      <c r="N316" s="52"/>
      <c r="O316" s="49"/>
      <c r="P316" s="49"/>
      <c r="Q316" s="23"/>
    </row>
    <row r="317" spans="1:17" s="11" customFormat="1" ht="21" customHeight="1">
      <c r="A317" s="414"/>
      <c r="B317" s="414"/>
      <c r="C317" s="68" t="s">
        <v>34</v>
      </c>
      <c r="D317" s="65" t="s">
        <v>336</v>
      </c>
      <c r="E317" s="427"/>
      <c r="F317" s="282">
        <v>1560000</v>
      </c>
      <c r="G317" s="247">
        <f t="shared" si="62"/>
        <v>1610000</v>
      </c>
      <c r="H317" s="245">
        <f t="shared" si="63"/>
        <v>2090000</v>
      </c>
      <c r="I317" s="119">
        <f t="shared" si="68"/>
        <v>1656000</v>
      </c>
      <c r="J317" s="309">
        <f t="shared" si="69"/>
        <v>2090000</v>
      </c>
      <c r="K317" s="352">
        <v>0.19</v>
      </c>
      <c r="L317" s="211" t="s">
        <v>375</v>
      </c>
      <c r="M317" s="52"/>
      <c r="N317" s="52"/>
      <c r="O317" s="49"/>
      <c r="P317" s="49"/>
      <c r="Q317" s="23"/>
    </row>
    <row r="318" spans="1:17" s="11" customFormat="1" ht="21" customHeight="1">
      <c r="A318" s="415"/>
      <c r="B318" s="415"/>
      <c r="C318" s="68" t="s">
        <v>35</v>
      </c>
      <c r="D318" s="65" t="s">
        <v>337</v>
      </c>
      <c r="E318" s="428"/>
      <c r="F318" s="282">
        <v>1820000</v>
      </c>
      <c r="G318" s="247">
        <f t="shared" si="62"/>
        <v>1870000</v>
      </c>
      <c r="H318" s="245">
        <f t="shared" si="63"/>
        <v>2430000</v>
      </c>
      <c r="I318" s="119">
        <f t="shared" si="68"/>
        <v>1925000</v>
      </c>
      <c r="J318" s="309">
        <f t="shared" si="69"/>
        <v>2430000</v>
      </c>
      <c r="K318" s="352">
        <v>0.19</v>
      </c>
      <c r="L318" s="211" t="s">
        <v>375</v>
      </c>
      <c r="M318" s="52"/>
      <c r="N318" s="52"/>
      <c r="O318" s="49"/>
      <c r="P318" s="49"/>
      <c r="Q318" s="23"/>
    </row>
    <row r="319" spans="1:17" s="11" customFormat="1" ht="55.5" customHeight="1">
      <c r="A319" s="158"/>
      <c r="B319" s="406" t="s">
        <v>383</v>
      </c>
      <c r="C319" s="406"/>
      <c r="D319" s="406"/>
      <c r="E319" s="406"/>
      <c r="F319" s="406"/>
      <c r="G319" s="406"/>
      <c r="H319" s="406"/>
      <c r="I319" s="406"/>
      <c r="J319" s="406"/>
      <c r="K319" s="406"/>
      <c r="L319" s="406"/>
      <c r="M319" s="49"/>
      <c r="N319" s="49"/>
      <c r="O319" s="49"/>
      <c r="P319" s="49"/>
      <c r="Q319" s="23"/>
    </row>
    <row r="320" spans="1:17" ht="21" customHeight="1">
      <c r="A320" s="200" t="s">
        <v>574</v>
      </c>
      <c r="B320" s="436" t="s">
        <v>245</v>
      </c>
      <c r="C320" s="437"/>
      <c r="D320" s="437"/>
      <c r="E320" s="437"/>
      <c r="F320" s="437"/>
      <c r="G320" s="437"/>
      <c r="H320" s="437"/>
      <c r="I320" s="437"/>
      <c r="J320" s="437"/>
      <c r="K320" s="437"/>
      <c r="L320" s="438"/>
    </row>
    <row r="321" spans="1:17" s="11" customFormat="1" ht="18" customHeight="1">
      <c r="A321" s="413">
        <v>1</v>
      </c>
      <c r="B321" s="413"/>
      <c r="C321" s="68" t="s">
        <v>76</v>
      </c>
      <c r="D321" s="65" t="s">
        <v>223</v>
      </c>
      <c r="E321" s="426" t="s">
        <v>367</v>
      </c>
      <c r="F321" s="282">
        <v>470000</v>
      </c>
      <c r="G321" s="247">
        <f t="shared" ref="G321:G326" si="70">ROUND(F321*1.03,-4)</f>
        <v>480000</v>
      </c>
      <c r="H321" s="245">
        <f t="shared" ref="H321:H326" si="71">ROUND(G321*1.3,-4)</f>
        <v>620000</v>
      </c>
      <c r="I321" s="119">
        <f t="shared" ref="I321:I348" si="72">ROUND(J321/1.3*1.03,-3)</f>
        <v>506000</v>
      </c>
      <c r="J321" s="309">
        <f>ROUND(H321*1.03,-3)</f>
        <v>639000</v>
      </c>
      <c r="K321" s="352">
        <v>0.19</v>
      </c>
      <c r="L321" s="211"/>
      <c r="M321" s="49"/>
      <c r="N321" s="56"/>
      <c r="O321" s="49"/>
      <c r="P321" s="49"/>
      <c r="Q321" s="23"/>
    </row>
    <row r="322" spans="1:17" s="11" customFormat="1" ht="18" customHeight="1">
      <c r="A322" s="414"/>
      <c r="B322" s="414"/>
      <c r="C322" s="68" t="s">
        <v>77</v>
      </c>
      <c r="D322" s="65" t="s">
        <v>232</v>
      </c>
      <c r="E322" s="427"/>
      <c r="F322" s="282">
        <v>540000</v>
      </c>
      <c r="G322" s="247">
        <f t="shared" si="70"/>
        <v>560000</v>
      </c>
      <c r="H322" s="245">
        <f t="shared" si="71"/>
        <v>730000</v>
      </c>
      <c r="I322" s="119">
        <f t="shared" si="72"/>
        <v>596000</v>
      </c>
      <c r="J322" s="309">
        <f t="shared" ref="J322:J348" si="73">ROUND(H322*1.03,-3)</f>
        <v>752000</v>
      </c>
      <c r="K322" s="352">
        <v>0.19</v>
      </c>
      <c r="L322" s="211"/>
      <c r="M322" s="49"/>
      <c r="N322" s="56"/>
      <c r="O322" s="49"/>
      <c r="P322" s="49"/>
      <c r="Q322" s="23"/>
    </row>
    <row r="323" spans="1:17" s="11" customFormat="1" ht="18" customHeight="1">
      <c r="A323" s="414"/>
      <c r="B323" s="414"/>
      <c r="C323" s="68" t="s">
        <v>78</v>
      </c>
      <c r="D323" s="65" t="s">
        <v>345</v>
      </c>
      <c r="E323" s="427"/>
      <c r="F323" s="282">
        <v>510000</v>
      </c>
      <c r="G323" s="247">
        <f t="shared" si="70"/>
        <v>530000</v>
      </c>
      <c r="H323" s="245">
        <f t="shared" si="71"/>
        <v>690000</v>
      </c>
      <c r="I323" s="119">
        <f t="shared" si="72"/>
        <v>563000</v>
      </c>
      <c r="J323" s="309">
        <f t="shared" si="73"/>
        <v>711000</v>
      </c>
      <c r="K323" s="352">
        <v>0.19</v>
      </c>
      <c r="L323" s="211"/>
      <c r="M323" s="49"/>
      <c r="N323" s="56"/>
      <c r="O323" s="49"/>
      <c r="P323" s="49"/>
      <c r="Q323" s="23"/>
    </row>
    <row r="324" spans="1:17" s="11" customFormat="1" ht="18" customHeight="1">
      <c r="A324" s="414"/>
      <c r="B324" s="414"/>
      <c r="C324" s="68" t="s">
        <v>498</v>
      </c>
      <c r="D324" s="65" t="s">
        <v>242</v>
      </c>
      <c r="E324" s="427"/>
      <c r="F324" s="282">
        <v>628000</v>
      </c>
      <c r="G324" s="247">
        <f t="shared" si="70"/>
        <v>650000</v>
      </c>
      <c r="H324" s="245">
        <f t="shared" si="71"/>
        <v>850000</v>
      </c>
      <c r="I324" s="119">
        <f t="shared" si="72"/>
        <v>694000</v>
      </c>
      <c r="J324" s="309">
        <f t="shared" si="73"/>
        <v>876000</v>
      </c>
      <c r="K324" s="352">
        <v>0.19</v>
      </c>
      <c r="L324" s="211" t="s">
        <v>375</v>
      </c>
      <c r="N324" s="56"/>
      <c r="O324" s="49"/>
      <c r="P324" s="49"/>
      <c r="Q324" s="23"/>
    </row>
    <row r="325" spans="1:17" s="11" customFormat="1" ht="18" customHeight="1">
      <c r="A325" s="414"/>
      <c r="B325" s="414"/>
      <c r="C325" s="68" t="s">
        <v>79</v>
      </c>
      <c r="D325" s="65" t="s">
        <v>346</v>
      </c>
      <c r="E325" s="427"/>
      <c r="F325" s="282">
        <v>550000</v>
      </c>
      <c r="G325" s="247">
        <f t="shared" si="70"/>
        <v>570000</v>
      </c>
      <c r="H325" s="245">
        <f t="shared" si="71"/>
        <v>740000</v>
      </c>
      <c r="I325" s="119">
        <f t="shared" si="72"/>
        <v>604000</v>
      </c>
      <c r="J325" s="309">
        <f t="shared" si="73"/>
        <v>762000</v>
      </c>
      <c r="K325" s="352">
        <v>0.19</v>
      </c>
      <c r="L325" s="211" t="s">
        <v>375</v>
      </c>
      <c r="N325" s="56"/>
      <c r="O325" s="49"/>
      <c r="P325" s="49"/>
      <c r="Q325" s="23"/>
    </row>
    <row r="326" spans="1:17" s="11" customFormat="1" ht="18" customHeight="1">
      <c r="A326" s="415"/>
      <c r="B326" s="414"/>
      <c r="C326" s="101" t="s">
        <v>80</v>
      </c>
      <c r="D326" s="99" t="s">
        <v>347</v>
      </c>
      <c r="E326" s="428"/>
      <c r="F326" s="283">
        <v>580000</v>
      </c>
      <c r="G326" s="256">
        <f t="shared" si="70"/>
        <v>600000</v>
      </c>
      <c r="H326" s="257">
        <f t="shared" si="71"/>
        <v>780000</v>
      </c>
      <c r="I326" s="119">
        <f t="shared" si="72"/>
        <v>636000</v>
      </c>
      <c r="J326" s="309">
        <f t="shared" si="73"/>
        <v>803000</v>
      </c>
      <c r="K326" s="352">
        <v>0.19</v>
      </c>
      <c r="L326" s="211" t="s">
        <v>375</v>
      </c>
      <c r="N326" s="56"/>
      <c r="O326" s="49"/>
      <c r="P326" s="49"/>
      <c r="Q326" s="23"/>
    </row>
    <row r="327" spans="1:17" s="11" customFormat="1" ht="18" customHeight="1">
      <c r="A327" s="413">
        <v>2</v>
      </c>
      <c r="B327" s="413"/>
      <c r="C327" s="68" t="s">
        <v>76</v>
      </c>
      <c r="D327" s="65" t="s">
        <v>223</v>
      </c>
      <c r="E327" s="426" t="s">
        <v>368</v>
      </c>
      <c r="F327" s="282">
        <v>490000</v>
      </c>
      <c r="G327" s="247">
        <f t="shared" ref="G327:G332" si="74">ROUND(F327*1.03,-4)</f>
        <v>500000</v>
      </c>
      <c r="H327" s="245">
        <v>650000</v>
      </c>
      <c r="I327" s="119">
        <f t="shared" si="72"/>
        <v>531000</v>
      </c>
      <c r="J327" s="309">
        <f t="shared" si="73"/>
        <v>670000</v>
      </c>
      <c r="K327" s="352">
        <v>0.19</v>
      </c>
      <c r="L327" s="211"/>
      <c r="N327" s="56"/>
      <c r="O327" s="49"/>
      <c r="P327" s="49"/>
      <c r="Q327" s="23"/>
    </row>
    <row r="328" spans="1:17" s="11" customFormat="1" ht="18" customHeight="1">
      <c r="A328" s="414"/>
      <c r="B328" s="414"/>
      <c r="C328" s="68" t="s">
        <v>77</v>
      </c>
      <c r="D328" s="65" t="s">
        <v>232</v>
      </c>
      <c r="E328" s="427"/>
      <c r="F328" s="282">
        <v>560000</v>
      </c>
      <c r="G328" s="247">
        <f t="shared" si="74"/>
        <v>580000</v>
      </c>
      <c r="H328" s="245">
        <v>750000</v>
      </c>
      <c r="I328" s="119">
        <f t="shared" si="72"/>
        <v>612000</v>
      </c>
      <c r="J328" s="309">
        <f t="shared" si="73"/>
        <v>773000</v>
      </c>
      <c r="K328" s="352">
        <v>0.19</v>
      </c>
      <c r="L328" s="211"/>
      <c r="N328" s="56"/>
      <c r="O328" s="49"/>
      <c r="P328" s="49"/>
      <c r="Q328" s="23"/>
    </row>
    <row r="329" spans="1:17" s="11" customFormat="1" ht="18" customHeight="1">
      <c r="A329" s="414"/>
      <c r="B329" s="414"/>
      <c r="C329" s="68" t="s">
        <v>78</v>
      </c>
      <c r="D329" s="65" t="s">
        <v>345</v>
      </c>
      <c r="E329" s="427"/>
      <c r="F329" s="282">
        <v>540000</v>
      </c>
      <c r="G329" s="247">
        <f t="shared" si="74"/>
        <v>560000</v>
      </c>
      <c r="H329" s="245">
        <v>730000</v>
      </c>
      <c r="I329" s="119">
        <f t="shared" si="72"/>
        <v>596000</v>
      </c>
      <c r="J329" s="309">
        <f t="shared" si="73"/>
        <v>752000</v>
      </c>
      <c r="K329" s="352">
        <v>0.19</v>
      </c>
      <c r="L329" s="211"/>
      <c r="N329" s="56"/>
      <c r="O329" s="49"/>
      <c r="P329" s="49"/>
      <c r="Q329" s="23"/>
    </row>
    <row r="330" spans="1:17" s="11" customFormat="1" ht="18" customHeight="1">
      <c r="A330" s="414"/>
      <c r="B330" s="414"/>
      <c r="C330" s="68" t="s">
        <v>498</v>
      </c>
      <c r="D330" s="65" t="s">
        <v>242</v>
      </c>
      <c r="E330" s="427"/>
      <c r="F330" s="282">
        <v>648000</v>
      </c>
      <c r="G330" s="247">
        <f t="shared" si="74"/>
        <v>670000</v>
      </c>
      <c r="H330" s="245">
        <v>870000</v>
      </c>
      <c r="I330" s="119">
        <f t="shared" si="72"/>
        <v>710000</v>
      </c>
      <c r="J330" s="309">
        <f t="shared" si="73"/>
        <v>896000</v>
      </c>
      <c r="K330" s="352">
        <v>0.19</v>
      </c>
      <c r="L330" s="211" t="s">
        <v>375</v>
      </c>
      <c r="N330" s="56"/>
      <c r="O330" s="49"/>
      <c r="P330" s="49"/>
      <c r="Q330" s="23"/>
    </row>
    <row r="331" spans="1:17" s="11" customFormat="1" ht="18" customHeight="1">
      <c r="A331" s="414"/>
      <c r="B331" s="414"/>
      <c r="C331" s="68" t="s">
        <v>79</v>
      </c>
      <c r="D331" s="65" t="s">
        <v>346</v>
      </c>
      <c r="E331" s="427"/>
      <c r="F331" s="282">
        <v>590000</v>
      </c>
      <c r="G331" s="247">
        <f t="shared" si="74"/>
        <v>610000</v>
      </c>
      <c r="H331" s="245">
        <v>790000</v>
      </c>
      <c r="I331" s="119">
        <f t="shared" si="72"/>
        <v>645000</v>
      </c>
      <c r="J331" s="309">
        <f t="shared" si="73"/>
        <v>814000</v>
      </c>
      <c r="K331" s="352">
        <v>0.19</v>
      </c>
      <c r="L331" s="211" t="s">
        <v>375</v>
      </c>
      <c r="N331" s="56"/>
      <c r="O331" s="49"/>
      <c r="P331" s="49"/>
      <c r="Q331" s="23"/>
    </row>
    <row r="332" spans="1:17" s="11" customFormat="1" ht="18" customHeight="1">
      <c r="A332" s="415"/>
      <c r="B332" s="414"/>
      <c r="C332" s="68" t="s">
        <v>80</v>
      </c>
      <c r="D332" s="65" t="s">
        <v>347</v>
      </c>
      <c r="E332" s="428"/>
      <c r="F332" s="282">
        <v>620000</v>
      </c>
      <c r="G332" s="247">
        <f t="shared" si="74"/>
        <v>640000</v>
      </c>
      <c r="H332" s="245">
        <v>830000</v>
      </c>
      <c r="I332" s="119">
        <f t="shared" si="72"/>
        <v>677000</v>
      </c>
      <c r="J332" s="309">
        <f t="shared" si="73"/>
        <v>855000</v>
      </c>
      <c r="K332" s="352">
        <v>0.19</v>
      </c>
      <c r="L332" s="211" t="s">
        <v>375</v>
      </c>
      <c r="N332" s="56"/>
      <c r="O332" s="49"/>
      <c r="P332" s="49"/>
      <c r="Q332" s="23"/>
    </row>
    <row r="333" spans="1:17" s="11" customFormat="1" ht="18" customHeight="1">
      <c r="A333" s="413">
        <v>3</v>
      </c>
      <c r="B333" s="413"/>
      <c r="C333" s="68" t="s">
        <v>81</v>
      </c>
      <c r="D333" s="65" t="s">
        <v>223</v>
      </c>
      <c r="E333" s="426" t="s">
        <v>630</v>
      </c>
      <c r="F333" s="282">
        <v>500000</v>
      </c>
      <c r="G333" s="247">
        <f t="shared" ref="G333:G348" si="75">ROUND(F333*1.03,-4)</f>
        <v>520000</v>
      </c>
      <c r="H333" s="245">
        <f t="shared" ref="H333:H348" si="76">ROUND(G333*1.3,-4)</f>
        <v>680000</v>
      </c>
      <c r="I333" s="119">
        <f t="shared" si="72"/>
        <v>555000</v>
      </c>
      <c r="J333" s="309">
        <f t="shared" si="73"/>
        <v>700000</v>
      </c>
      <c r="K333" s="352">
        <v>0.19</v>
      </c>
      <c r="L333" s="211"/>
      <c r="N333" s="49"/>
      <c r="O333" s="49"/>
      <c r="P333" s="49"/>
      <c r="Q333" s="23"/>
    </row>
    <row r="334" spans="1:17" s="11" customFormat="1" ht="18" customHeight="1">
      <c r="A334" s="414"/>
      <c r="B334" s="414"/>
      <c r="C334" s="68" t="s">
        <v>82</v>
      </c>
      <c r="D334" s="65" t="s">
        <v>345</v>
      </c>
      <c r="E334" s="427"/>
      <c r="F334" s="282">
        <v>560000</v>
      </c>
      <c r="G334" s="247">
        <f t="shared" si="75"/>
        <v>580000</v>
      </c>
      <c r="H334" s="245">
        <f t="shared" si="76"/>
        <v>750000</v>
      </c>
      <c r="I334" s="119">
        <f t="shared" si="72"/>
        <v>612000</v>
      </c>
      <c r="J334" s="309">
        <f t="shared" si="73"/>
        <v>773000</v>
      </c>
      <c r="K334" s="352">
        <v>0.19</v>
      </c>
      <c r="L334" s="211"/>
      <c r="N334" s="49"/>
      <c r="O334" s="49"/>
      <c r="P334" s="49"/>
      <c r="Q334" s="23"/>
    </row>
    <row r="335" spans="1:17" s="11" customFormat="1" ht="18" customHeight="1">
      <c r="A335" s="414"/>
      <c r="B335" s="414"/>
      <c r="C335" s="68" t="s">
        <v>83</v>
      </c>
      <c r="D335" s="65" t="s">
        <v>346</v>
      </c>
      <c r="E335" s="427"/>
      <c r="F335" s="282">
        <v>620000</v>
      </c>
      <c r="G335" s="247">
        <f t="shared" si="75"/>
        <v>640000</v>
      </c>
      <c r="H335" s="245">
        <f t="shared" si="76"/>
        <v>830000</v>
      </c>
      <c r="I335" s="119">
        <f t="shared" si="72"/>
        <v>677000</v>
      </c>
      <c r="J335" s="309">
        <f t="shared" si="73"/>
        <v>855000</v>
      </c>
      <c r="K335" s="352">
        <v>0.19</v>
      </c>
      <c r="L335" s="211" t="s">
        <v>375</v>
      </c>
      <c r="N335" s="49"/>
      <c r="O335" s="49"/>
      <c r="P335" s="49"/>
      <c r="Q335" s="23"/>
    </row>
    <row r="336" spans="1:17" s="11" customFormat="1" ht="18" customHeight="1">
      <c r="A336" s="415"/>
      <c r="B336" s="414"/>
      <c r="C336" s="68" t="s">
        <v>84</v>
      </c>
      <c r="D336" s="65" t="s">
        <v>347</v>
      </c>
      <c r="E336" s="428"/>
      <c r="F336" s="282">
        <v>670000</v>
      </c>
      <c r="G336" s="247">
        <f t="shared" si="75"/>
        <v>690000</v>
      </c>
      <c r="H336" s="245">
        <f t="shared" si="76"/>
        <v>900000</v>
      </c>
      <c r="I336" s="119">
        <f t="shared" si="72"/>
        <v>734000</v>
      </c>
      <c r="J336" s="309">
        <f t="shared" si="73"/>
        <v>927000</v>
      </c>
      <c r="K336" s="352">
        <v>0.19</v>
      </c>
      <c r="L336" s="211" t="s">
        <v>375</v>
      </c>
      <c r="N336" s="49"/>
      <c r="O336" s="49"/>
      <c r="P336" s="49"/>
      <c r="Q336" s="23"/>
    </row>
    <row r="337" spans="1:17" s="11" customFormat="1" ht="18" customHeight="1">
      <c r="A337" s="413">
        <v>4</v>
      </c>
      <c r="B337" s="413"/>
      <c r="C337" s="68" t="s">
        <v>81</v>
      </c>
      <c r="D337" s="65" t="s">
        <v>223</v>
      </c>
      <c r="E337" s="426" t="s">
        <v>631</v>
      </c>
      <c r="F337" s="282">
        <v>530000</v>
      </c>
      <c r="G337" s="247">
        <f t="shared" si="75"/>
        <v>550000</v>
      </c>
      <c r="H337" s="245">
        <f t="shared" si="76"/>
        <v>720000</v>
      </c>
      <c r="I337" s="119">
        <f t="shared" si="72"/>
        <v>588000</v>
      </c>
      <c r="J337" s="309">
        <f t="shared" si="73"/>
        <v>742000</v>
      </c>
      <c r="K337" s="352">
        <v>0.19</v>
      </c>
      <c r="L337" s="211"/>
      <c r="N337" s="56"/>
      <c r="O337" s="49"/>
      <c r="P337" s="49"/>
      <c r="Q337" s="23"/>
    </row>
    <row r="338" spans="1:17" s="11" customFormat="1" ht="18" customHeight="1">
      <c r="A338" s="414"/>
      <c r="B338" s="414"/>
      <c r="C338" s="68" t="s">
        <v>82</v>
      </c>
      <c r="D338" s="65" t="s">
        <v>345</v>
      </c>
      <c r="E338" s="427"/>
      <c r="F338" s="282">
        <v>590000</v>
      </c>
      <c r="G338" s="247">
        <f t="shared" si="75"/>
        <v>610000</v>
      </c>
      <c r="H338" s="245">
        <f t="shared" si="76"/>
        <v>790000</v>
      </c>
      <c r="I338" s="119">
        <f t="shared" si="72"/>
        <v>645000</v>
      </c>
      <c r="J338" s="309">
        <f t="shared" si="73"/>
        <v>814000</v>
      </c>
      <c r="K338" s="352">
        <v>0.19</v>
      </c>
      <c r="L338" s="211"/>
      <c r="N338" s="56"/>
      <c r="O338" s="49"/>
      <c r="P338" s="49"/>
      <c r="Q338" s="23"/>
    </row>
    <row r="339" spans="1:17" s="11" customFormat="1" ht="18" customHeight="1">
      <c r="A339" s="414"/>
      <c r="B339" s="414"/>
      <c r="C339" s="68" t="s">
        <v>83</v>
      </c>
      <c r="D339" s="65" t="s">
        <v>346</v>
      </c>
      <c r="E339" s="427"/>
      <c r="F339" s="282">
        <v>650000</v>
      </c>
      <c r="G339" s="247">
        <f t="shared" si="75"/>
        <v>670000</v>
      </c>
      <c r="H339" s="245">
        <f t="shared" si="76"/>
        <v>870000</v>
      </c>
      <c r="I339" s="119">
        <f t="shared" si="72"/>
        <v>710000</v>
      </c>
      <c r="J339" s="309">
        <f t="shared" si="73"/>
        <v>896000</v>
      </c>
      <c r="K339" s="352">
        <v>0.19</v>
      </c>
      <c r="L339" s="211" t="s">
        <v>375</v>
      </c>
      <c r="N339" s="56"/>
      <c r="O339" s="49"/>
      <c r="P339" s="49"/>
      <c r="Q339" s="23"/>
    </row>
    <row r="340" spans="1:17" s="11" customFormat="1" ht="18" customHeight="1">
      <c r="A340" s="415"/>
      <c r="B340" s="414"/>
      <c r="C340" s="68" t="s">
        <v>84</v>
      </c>
      <c r="D340" s="65" t="s">
        <v>347</v>
      </c>
      <c r="E340" s="428"/>
      <c r="F340" s="282">
        <v>710000</v>
      </c>
      <c r="G340" s="247">
        <f t="shared" si="75"/>
        <v>730000</v>
      </c>
      <c r="H340" s="245">
        <f t="shared" si="76"/>
        <v>950000</v>
      </c>
      <c r="I340" s="119">
        <f t="shared" si="72"/>
        <v>776000</v>
      </c>
      <c r="J340" s="309">
        <f t="shared" si="73"/>
        <v>979000</v>
      </c>
      <c r="K340" s="352">
        <v>0.19</v>
      </c>
      <c r="L340" s="211" t="s">
        <v>375</v>
      </c>
      <c r="N340" s="56"/>
      <c r="O340" s="49"/>
      <c r="P340" s="49"/>
      <c r="Q340" s="23"/>
    </row>
    <row r="341" spans="1:17" s="11" customFormat="1" ht="18" customHeight="1">
      <c r="A341" s="413">
        <v>5</v>
      </c>
      <c r="B341" s="413"/>
      <c r="C341" s="68" t="s">
        <v>85</v>
      </c>
      <c r="D341" s="65" t="s">
        <v>223</v>
      </c>
      <c r="E341" s="426" t="s">
        <v>632</v>
      </c>
      <c r="F341" s="282">
        <v>600000</v>
      </c>
      <c r="G341" s="247">
        <f t="shared" si="75"/>
        <v>620000</v>
      </c>
      <c r="H341" s="245">
        <f t="shared" si="76"/>
        <v>810000</v>
      </c>
      <c r="I341" s="119">
        <f t="shared" si="72"/>
        <v>661000</v>
      </c>
      <c r="J341" s="309">
        <f t="shared" si="73"/>
        <v>834000</v>
      </c>
      <c r="K341" s="352">
        <v>0.19</v>
      </c>
      <c r="L341" s="211" t="s">
        <v>375</v>
      </c>
      <c r="N341" s="49"/>
      <c r="O341" s="49"/>
      <c r="P341" s="49"/>
      <c r="Q341" s="23"/>
    </row>
    <row r="342" spans="1:17" s="11" customFormat="1" ht="18" customHeight="1">
      <c r="A342" s="414"/>
      <c r="B342" s="414"/>
      <c r="C342" s="68" t="s">
        <v>86</v>
      </c>
      <c r="D342" s="65" t="s">
        <v>345</v>
      </c>
      <c r="E342" s="427"/>
      <c r="F342" s="282">
        <v>670000</v>
      </c>
      <c r="G342" s="247">
        <f t="shared" si="75"/>
        <v>690000</v>
      </c>
      <c r="H342" s="245">
        <f t="shared" si="76"/>
        <v>900000</v>
      </c>
      <c r="I342" s="119">
        <f t="shared" si="72"/>
        <v>734000</v>
      </c>
      <c r="J342" s="309">
        <f t="shared" si="73"/>
        <v>927000</v>
      </c>
      <c r="K342" s="352">
        <v>0.19</v>
      </c>
      <c r="L342" s="211" t="s">
        <v>375</v>
      </c>
      <c r="N342" s="49"/>
      <c r="O342" s="49"/>
      <c r="P342" s="49"/>
      <c r="Q342" s="23"/>
    </row>
    <row r="343" spans="1:17" s="11" customFormat="1" ht="18" customHeight="1">
      <c r="A343" s="414"/>
      <c r="B343" s="414"/>
      <c r="C343" s="68" t="s">
        <v>87</v>
      </c>
      <c r="D343" s="65" t="s">
        <v>346</v>
      </c>
      <c r="E343" s="427"/>
      <c r="F343" s="282">
        <v>750000</v>
      </c>
      <c r="G343" s="247">
        <f t="shared" si="75"/>
        <v>770000</v>
      </c>
      <c r="H343" s="245">
        <f t="shared" si="76"/>
        <v>1000000</v>
      </c>
      <c r="I343" s="119">
        <f t="shared" si="72"/>
        <v>816000</v>
      </c>
      <c r="J343" s="309">
        <f t="shared" si="73"/>
        <v>1030000</v>
      </c>
      <c r="K343" s="352">
        <v>0.19</v>
      </c>
      <c r="L343" s="211" t="s">
        <v>375</v>
      </c>
      <c r="N343" s="49"/>
      <c r="O343" s="49"/>
      <c r="P343" s="49"/>
      <c r="Q343" s="23"/>
    </row>
    <row r="344" spans="1:17" s="11" customFormat="1" ht="18" customHeight="1">
      <c r="A344" s="415"/>
      <c r="B344" s="414"/>
      <c r="C344" s="68" t="s">
        <v>88</v>
      </c>
      <c r="D344" s="65" t="s">
        <v>347</v>
      </c>
      <c r="E344" s="428"/>
      <c r="F344" s="282">
        <v>810000</v>
      </c>
      <c r="G344" s="247">
        <f t="shared" si="75"/>
        <v>830000</v>
      </c>
      <c r="H344" s="245">
        <f t="shared" si="76"/>
        <v>1080000</v>
      </c>
      <c r="I344" s="119">
        <f t="shared" si="72"/>
        <v>881000</v>
      </c>
      <c r="J344" s="309">
        <f t="shared" si="73"/>
        <v>1112000</v>
      </c>
      <c r="K344" s="352">
        <v>0.19</v>
      </c>
      <c r="L344" s="211" t="s">
        <v>375</v>
      </c>
      <c r="N344" s="49"/>
      <c r="O344" s="49"/>
      <c r="P344" s="49"/>
      <c r="Q344" s="23"/>
    </row>
    <row r="345" spans="1:17" s="11" customFormat="1" ht="18" customHeight="1">
      <c r="A345" s="413">
        <v>6</v>
      </c>
      <c r="B345" s="413"/>
      <c r="C345" s="68" t="s">
        <v>85</v>
      </c>
      <c r="D345" s="65" t="s">
        <v>223</v>
      </c>
      <c r="E345" s="426" t="s">
        <v>633</v>
      </c>
      <c r="F345" s="282">
        <v>630000</v>
      </c>
      <c r="G345" s="247">
        <f t="shared" si="75"/>
        <v>650000</v>
      </c>
      <c r="H345" s="245">
        <f t="shared" si="76"/>
        <v>850000</v>
      </c>
      <c r="I345" s="119">
        <f t="shared" si="72"/>
        <v>694000</v>
      </c>
      <c r="J345" s="309">
        <f t="shared" si="73"/>
        <v>876000</v>
      </c>
      <c r="K345" s="352">
        <v>0.19</v>
      </c>
      <c r="L345" s="211" t="s">
        <v>375</v>
      </c>
      <c r="N345" s="56"/>
      <c r="O345" s="49"/>
      <c r="P345" s="49"/>
      <c r="Q345" s="23"/>
    </row>
    <row r="346" spans="1:17" s="11" customFormat="1" ht="18" customHeight="1">
      <c r="A346" s="414"/>
      <c r="B346" s="414"/>
      <c r="C346" s="68" t="s">
        <v>86</v>
      </c>
      <c r="D346" s="65" t="s">
        <v>345</v>
      </c>
      <c r="E346" s="427"/>
      <c r="F346" s="282">
        <v>690000</v>
      </c>
      <c r="G346" s="247">
        <f t="shared" si="75"/>
        <v>710000</v>
      </c>
      <c r="H346" s="245">
        <f t="shared" si="76"/>
        <v>920000</v>
      </c>
      <c r="I346" s="119">
        <f t="shared" si="72"/>
        <v>751000</v>
      </c>
      <c r="J346" s="309">
        <f t="shared" si="73"/>
        <v>948000</v>
      </c>
      <c r="K346" s="352">
        <v>0.19</v>
      </c>
      <c r="L346" s="211" t="s">
        <v>375</v>
      </c>
      <c r="N346" s="56"/>
      <c r="O346" s="49"/>
      <c r="P346" s="49"/>
      <c r="Q346" s="23"/>
    </row>
    <row r="347" spans="1:17" s="11" customFormat="1" ht="18" customHeight="1">
      <c r="A347" s="414"/>
      <c r="B347" s="414"/>
      <c r="C347" s="68" t="s">
        <v>87</v>
      </c>
      <c r="D347" s="65" t="s">
        <v>346</v>
      </c>
      <c r="E347" s="427"/>
      <c r="F347" s="282">
        <v>780000</v>
      </c>
      <c r="G347" s="247">
        <f t="shared" si="75"/>
        <v>800000</v>
      </c>
      <c r="H347" s="245">
        <f t="shared" si="76"/>
        <v>1040000</v>
      </c>
      <c r="I347" s="119">
        <f t="shared" si="72"/>
        <v>849000</v>
      </c>
      <c r="J347" s="309">
        <f t="shared" si="73"/>
        <v>1071000</v>
      </c>
      <c r="K347" s="352">
        <v>0.19</v>
      </c>
      <c r="L347" s="211" t="s">
        <v>375</v>
      </c>
      <c r="N347" s="56"/>
      <c r="O347" s="49"/>
      <c r="P347" s="49"/>
      <c r="Q347" s="23"/>
    </row>
    <row r="348" spans="1:17" s="11" customFormat="1" ht="18" customHeight="1">
      <c r="A348" s="414"/>
      <c r="B348" s="414"/>
      <c r="C348" s="68" t="s">
        <v>88</v>
      </c>
      <c r="D348" s="65" t="s">
        <v>347</v>
      </c>
      <c r="E348" s="428"/>
      <c r="F348" s="282">
        <v>840000</v>
      </c>
      <c r="G348" s="247">
        <f t="shared" si="75"/>
        <v>870000</v>
      </c>
      <c r="H348" s="245">
        <f t="shared" si="76"/>
        <v>1130000</v>
      </c>
      <c r="I348" s="119">
        <f t="shared" si="72"/>
        <v>922000</v>
      </c>
      <c r="J348" s="309">
        <f t="shared" si="73"/>
        <v>1164000</v>
      </c>
      <c r="K348" s="352">
        <v>0.19</v>
      </c>
      <c r="L348" s="211" t="s">
        <v>375</v>
      </c>
      <c r="N348" s="56"/>
      <c r="O348" s="49"/>
      <c r="P348" s="49"/>
      <c r="Q348" s="23"/>
    </row>
    <row r="349" spans="1:17" s="11" customFormat="1" ht="18" customHeight="1">
      <c r="A349" s="415"/>
      <c r="B349" s="415"/>
      <c r="C349" s="472" t="s">
        <v>726</v>
      </c>
      <c r="D349" s="473"/>
      <c r="E349" s="473"/>
      <c r="F349" s="473"/>
      <c r="G349" s="473"/>
      <c r="H349" s="474"/>
      <c r="I349" s="226"/>
      <c r="J349" s="316"/>
      <c r="K349" s="366"/>
      <c r="L349" s="211"/>
      <c r="N349" s="56"/>
      <c r="O349" s="49"/>
      <c r="P349" s="49"/>
      <c r="Q349" s="23"/>
    </row>
    <row r="350" spans="1:17" s="11" customFormat="1" ht="66.75" customHeight="1">
      <c r="A350" s="158"/>
      <c r="B350" s="454" t="s">
        <v>645</v>
      </c>
      <c r="C350" s="454"/>
      <c r="D350" s="454"/>
      <c r="E350" s="454"/>
      <c r="F350" s="454"/>
      <c r="G350" s="454"/>
      <c r="H350" s="454"/>
      <c r="I350" s="228"/>
      <c r="J350" s="317"/>
      <c r="K350" s="367"/>
      <c r="L350" s="145"/>
      <c r="M350" s="49"/>
      <c r="N350" s="49"/>
      <c r="O350" s="49"/>
      <c r="P350" s="49"/>
      <c r="Q350" s="23"/>
    </row>
    <row r="351" spans="1:17" ht="33" customHeight="1">
      <c r="A351" s="126" t="s">
        <v>574</v>
      </c>
      <c r="B351" s="455" t="s">
        <v>546</v>
      </c>
      <c r="C351" s="456"/>
      <c r="D351" s="456"/>
      <c r="E351" s="456"/>
      <c r="F351" s="456"/>
      <c r="G351" s="456"/>
      <c r="H351" s="456"/>
      <c r="I351" s="456"/>
      <c r="J351" s="456"/>
      <c r="K351" s="456"/>
      <c r="L351" s="457"/>
    </row>
    <row r="352" spans="1:17" s="11" customFormat="1" ht="81.75" customHeight="1">
      <c r="A352" s="146">
        <v>1</v>
      </c>
      <c r="B352" s="106"/>
      <c r="C352" s="68" t="s">
        <v>561</v>
      </c>
      <c r="D352" s="65" t="s">
        <v>610</v>
      </c>
      <c r="E352" s="77" t="s">
        <v>604</v>
      </c>
      <c r="F352" s="288"/>
      <c r="G352" s="245">
        <f>ROUND(H352/1.3,-3)</f>
        <v>640000</v>
      </c>
      <c r="H352" s="245">
        <f>640000*1.3</f>
        <v>832000</v>
      </c>
      <c r="I352" s="119">
        <f t="shared" ref="I352:I357" si="77">ROUND(J352/1.3*1.03,-3)</f>
        <v>692000</v>
      </c>
      <c r="J352" s="309">
        <f>ROUND(H352*1.05,-3)</f>
        <v>874000</v>
      </c>
      <c r="K352" s="352">
        <v>0.19</v>
      </c>
      <c r="L352" s="208" t="s">
        <v>375</v>
      </c>
      <c r="M352" s="49"/>
      <c r="N352" s="49"/>
      <c r="O352" s="49"/>
      <c r="P352" s="49"/>
      <c r="Q352" s="23"/>
    </row>
    <row r="353" spans="1:18" s="11" customFormat="1" ht="81.75" customHeight="1">
      <c r="A353" s="146">
        <v>2</v>
      </c>
      <c r="B353" s="106"/>
      <c r="C353" s="68" t="s">
        <v>562</v>
      </c>
      <c r="D353" s="65" t="s">
        <v>610</v>
      </c>
      <c r="E353" s="77" t="s">
        <v>605</v>
      </c>
      <c r="F353" s="288"/>
      <c r="G353" s="245">
        <f t="shared" ref="G353:G357" si="78">ROUND(H353/1.3,-3)</f>
        <v>620000</v>
      </c>
      <c r="H353" s="245">
        <f>620000*1.3</f>
        <v>806000</v>
      </c>
      <c r="I353" s="119">
        <f t="shared" si="77"/>
        <v>670000</v>
      </c>
      <c r="J353" s="309">
        <f>ROUND(H353*1.05,-3)</f>
        <v>846000</v>
      </c>
      <c r="K353" s="352">
        <v>0.19</v>
      </c>
      <c r="L353" s="208" t="s">
        <v>375</v>
      </c>
      <c r="M353" s="49"/>
      <c r="N353" s="49"/>
      <c r="O353" s="49"/>
      <c r="P353" s="49"/>
      <c r="Q353" s="23"/>
    </row>
    <row r="354" spans="1:18" s="11" customFormat="1" ht="78.75" customHeight="1">
      <c r="A354" s="146">
        <v>3</v>
      </c>
      <c r="B354" s="399"/>
      <c r="C354" s="68" t="s">
        <v>563</v>
      </c>
      <c r="D354" s="65" t="s">
        <v>610</v>
      </c>
      <c r="E354" s="77" t="s">
        <v>606</v>
      </c>
      <c r="F354" s="288"/>
      <c r="G354" s="245">
        <f t="shared" si="78"/>
        <v>377000</v>
      </c>
      <c r="H354" s="245">
        <v>490000</v>
      </c>
      <c r="I354" s="119">
        <f t="shared" si="77"/>
        <v>400000</v>
      </c>
      <c r="J354" s="309">
        <f>ROUND(H354*1.03,-3)</f>
        <v>505000</v>
      </c>
      <c r="K354" s="352">
        <v>0.19</v>
      </c>
      <c r="L354" s="208" t="s">
        <v>375</v>
      </c>
      <c r="M354" s="49"/>
      <c r="N354" s="49"/>
      <c r="O354" s="49"/>
      <c r="P354" s="49"/>
      <c r="Q354" s="23"/>
    </row>
    <row r="355" spans="1:18" s="11" customFormat="1" ht="78.75" customHeight="1">
      <c r="A355" s="146">
        <v>4</v>
      </c>
      <c r="B355" s="401"/>
      <c r="C355" s="68" t="s">
        <v>602</v>
      </c>
      <c r="D355" s="65" t="s">
        <v>610</v>
      </c>
      <c r="E355" s="77" t="s">
        <v>607</v>
      </c>
      <c r="F355" s="288"/>
      <c r="G355" s="245">
        <f t="shared" si="78"/>
        <v>323000</v>
      </c>
      <c r="H355" s="245">
        <v>420000</v>
      </c>
      <c r="I355" s="119">
        <f t="shared" si="77"/>
        <v>343000</v>
      </c>
      <c r="J355" s="309">
        <f>ROUND(H355*1.03,-3)</f>
        <v>433000</v>
      </c>
      <c r="K355" s="352">
        <v>0.19</v>
      </c>
      <c r="L355" s="208" t="s">
        <v>375</v>
      </c>
      <c r="M355" s="49"/>
      <c r="N355" s="49"/>
      <c r="O355" s="49"/>
      <c r="P355" s="49"/>
      <c r="Q355" s="23"/>
    </row>
    <row r="356" spans="1:18" s="11" customFormat="1" ht="125.25" customHeight="1">
      <c r="A356" s="146">
        <v>5</v>
      </c>
      <c r="B356" s="399"/>
      <c r="C356" s="141" t="s">
        <v>564</v>
      </c>
      <c r="D356" s="140" t="s">
        <v>610</v>
      </c>
      <c r="E356" s="77" t="s">
        <v>608</v>
      </c>
      <c r="F356" s="288"/>
      <c r="G356" s="245">
        <f t="shared" si="78"/>
        <v>654000</v>
      </c>
      <c r="H356" s="245">
        <v>850000</v>
      </c>
      <c r="I356" s="119">
        <f t="shared" si="77"/>
        <v>708000</v>
      </c>
      <c r="J356" s="309">
        <f>ROUND(H356*1.05,-3)</f>
        <v>893000</v>
      </c>
      <c r="K356" s="352">
        <v>0.19</v>
      </c>
      <c r="L356" s="208" t="s">
        <v>375</v>
      </c>
      <c r="M356" s="49"/>
      <c r="N356" s="49"/>
      <c r="O356" s="49"/>
      <c r="P356" s="49"/>
      <c r="Q356" s="23"/>
    </row>
    <row r="357" spans="1:18" s="11" customFormat="1" ht="125.25" customHeight="1">
      <c r="A357" s="146">
        <v>6</v>
      </c>
      <c r="B357" s="401"/>
      <c r="C357" s="141" t="s">
        <v>603</v>
      </c>
      <c r="D357" s="140" t="s">
        <v>610</v>
      </c>
      <c r="E357" s="77" t="s">
        <v>609</v>
      </c>
      <c r="F357" s="288"/>
      <c r="G357" s="245">
        <f t="shared" si="78"/>
        <v>746000</v>
      </c>
      <c r="H357" s="245">
        <v>970000</v>
      </c>
      <c r="I357" s="119">
        <f t="shared" si="77"/>
        <v>807000</v>
      </c>
      <c r="J357" s="309">
        <f>ROUND(H357*1.05,-3)</f>
        <v>1019000</v>
      </c>
      <c r="K357" s="352">
        <v>0.19</v>
      </c>
      <c r="L357" s="127" t="s">
        <v>375</v>
      </c>
      <c r="M357" s="49"/>
      <c r="N357" s="49"/>
      <c r="O357" s="49"/>
      <c r="P357" s="49"/>
      <c r="Q357" s="23"/>
    </row>
    <row r="358" spans="1:18" s="11" customFormat="1" ht="125.25" customHeight="1">
      <c r="A358" s="161"/>
      <c r="B358" s="162"/>
      <c r="C358" s="162"/>
      <c r="D358" s="147"/>
      <c r="E358" s="124"/>
      <c r="F358" s="289"/>
      <c r="G358" s="258"/>
      <c r="H358" s="258"/>
      <c r="I358" s="163"/>
      <c r="J358" s="318"/>
      <c r="K358" s="368"/>
      <c r="L358" s="164"/>
      <c r="M358" s="49"/>
      <c r="N358" s="49"/>
      <c r="O358" s="49"/>
      <c r="P358" s="49"/>
      <c r="Q358" s="23"/>
    </row>
    <row r="359" spans="1:18" s="11" customFormat="1" ht="114.75" customHeight="1">
      <c r="A359" s="49"/>
      <c r="B359" s="162"/>
      <c r="C359" s="162"/>
      <c r="D359" s="147"/>
      <c r="E359" s="124"/>
      <c r="F359" s="289"/>
      <c r="G359" s="258"/>
      <c r="H359" s="258"/>
      <c r="I359" s="163"/>
      <c r="J359" s="318"/>
      <c r="K359" s="368"/>
      <c r="L359" s="164"/>
      <c r="M359" s="49"/>
      <c r="N359" s="49"/>
      <c r="O359" s="49"/>
      <c r="P359" s="49"/>
      <c r="Q359" s="23"/>
    </row>
    <row r="360" spans="1:18" ht="27" customHeight="1">
      <c r="A360" s="452" t="s">
        <v>213</v>
      </c>
      <c r="B360" s="453"/>
      <c r="C360" s="453"/>
      <c r="D360" s="453"/>
      <c r="E360" s="453"/>
      <c r="F360" s="453"/>
      <c r="G360" s="453"/>
      <c r="H360" s="453"/>
      <c r="I360" s="453"/>
      <c r="J360" s="453"/>
      <c r="K360" s="453"/>
      <c r="L360" s="453"/>
    </row>
    <row r="361" spans="1:18" ht="25.5" customHeight="1">
      <c r="A361" s="73" t="s">
        <v>225</v>
      </c>
      <c r="B361" s="436" t="s">
        <v>576</v>
      </c>
      <c r="C361" s="437"/>
      <c r="D361" s="437"/>
      <c r="E361" s="437"/>
      <c r="F361" s="437"/>
      <c r="G361" s="437"/>
      <c r="H361" s="437"/>
      <c r="I361" s="437"/>
      <c r="J361" s="437"/>
      <c r="K361" s="437"/>
      <c r="L361" s="438"/>
    </row>
    <row r="362" spans="1:18" s="11" customFormat="1" ht="108.6" customHeight="1">
      <c r="A362" s="78">
        <v>1</v>
      </c>
      <c r="B362" s="110"/>
      <c r="C362" s="220" t="s">
        <v>771</v>
      </c>
      <c r="D362" s="65" t="s">
        <v>291</v>
      </c>
      <c r="E362" s="77" t="s">
        <v>362</v>
      </c>
      <c r="F362" s="282">
        <v>3880000</v>
      </c>
      <c r="G362" s="247">
        <f>ROUND(F362*1.03,-4)</f>
        <v>4000000</v>
      </c>
      <c r="H362" s="245">
        <f>ROUND(G362*1.3,-4)</f>
        <v>5200000</v>
      </c>
      <c r="I362" s="119">
        <f t="shared" ref="I362:I368" si="79">ROUND(J362/1.3*1.03,-3)</f>
        <v>4120000</v>
      </c>
      <c r="J362" s="309">
        <f t="shared" ref="J362:J368" si="80">ROUND(H362*1,-4)</f>
        <v>5200000</v>
      </c>
      <c r="K362" s="352"/>
      <c r="L362" s="211"/>
      <c r="M362" s="49"/>
      <c r="N362" s="57"/>
      <c r="O362" s="49"/>
      <c r="P362" s="58"/>
      <c r="Q362" s="37"/>
      <c r="R362" s="13"/>
    </row>
    <row r="363" spans="1:18" s="11" customFormat="1" ht="108.6" customHeight="1">
      <c r="A363" s="78">
        <v>2</v>
      </c>
      <c r="B363" s="110"/>
      <c r="C363" s="220" t="s">
        <v>772</v>
      </c>
      <c r="D363" s="65" t="s">
        <v>292</v>
      </c>
      <c r="E363" s="77" t="s">
        <v>363</v>
      </c>
      <c r="F363" s="282">
        <v>4880000</v>
      </c>
      <c r="G363" s="247">
        <f>ROUND(F363*1.03,-4)</f>
        <v>5030000</v>
      </c>
      <c r="H363" s="245">
        <f>ROUND(G363*1.3,-4)</f>
        <v>6540000</v>
      </c>
      <c r="I363" s="119">
        <f t="shared" si="79"/>
        <v>5182000</v>
      </c>
      <c r="J363" s="309">
        <f t="shared" si="80"/>
        <v>6540000</v>
      </c>
      <c r="K363" s="352"/>
      <c r="L363" s="211"/>
      <c r="M363" s="49"/>
      <c r="N363" s="57"/>
      <c r="O363" s="49"/>
      <c r="P363" s="58"/>
      <c r="Q363" s="37"/>
      <c r="R363" s="13"/>
    </row>
    <row r="364" spans="1:18" s="11" customFormat="1" ht="108.6" customHeight="1">
      <c r="A364" s="78">
        <v>3</v>
      </c>
      <c r="B364" s="110"/>
      <c r="C364" s="68" t="s">
        <v>548</v>
      </c>
      <c r="D364" s="65" t="s">
        <v>565</v>
      </c>
      <c r="E364" s="77" t="s">
        <v>567</v>
      </c>
      <c r="F364" s="282"/>
      <c r="G364" s="245">
        <f>ROUND(H364/1.3,-4)</f>
        <v>4150000</v>
      </c>
      <c r="H364" s="245">
        <v>5400000</v>
      </c>
      <c r="I364" s="119">
        <f t="shared" si="79"/>
        <v>4278000</v>
      </c>
      <c r="J364" s="309">
        <f t="shared" si="80"/>
        <v>5400000</v>
      </c>
      <c r="K364" s="352"/>
      <c r="L364" s="211"/>
      <c r="M364" s="49"/>
      <c r="N364" s="57"/>
      <c r="O364" s="49"/>
      <c r="P364" s="58"/>
      <c r="Q364" s="37"/>
      <c r="R364" s="13"/>
    </row>
    <row r="365" spans="1:18" s="11" customFormat="1" ht="102" customHeight="1">
      <c r="A365" s="78">
        <v>4</v>
      </c>
      <c r="B365" s="110"/>
      <c r="C365" s="68" t="s">
        <v>550</v>
      </c>
      <c r="D365" s="65" t="s">
        <v>566</v>
      </c>
      <c r="E365" s="77" t="s">
        <v>568</v>
      </c>
      <c r="F365" s="282"/>
      <c r="G365" s="245">
        <f>ROUND(H365/1.3,-4)</f>
        <v>3690000</v>
      </c>
      <c r="H365" s="245">
        <v>4800000</v>
      </c>
      <c r="I365" s="119">
        <f t="shared" si="79"/>
        <v>3803000</v>
      </c>
      <c r="J365" s="309">
        <f t="shared" si="80"/>
        <v>4800000</v>
      </c>
      <c r="K365" s="352"/>
      <c r="L365" s="211"/>
      <c r="M365" s="49"/>
      <c r="N365" s="57"/>
      <c r="O365" s="49"/>
      <c r="P365" s="58"/>
      <c r="Q365" s="28"/>
      <c r="R365" s="15"/>
    </row>
    <row r="366" spans="1:18" s="11" customFormat="1" ht="91.5" customHeight="1">
      <c r="A366" s="78">
        <v>5</v>
      </c>
      <c r="B366" s="110"/>
      <c r="C366" s="68" t="s">
        <v>551</v>
      </c>
      <c r="D366" s="65" t="s">
        <v>611</v>
      </c>
      <c r="E366" s="77" t="s">
        <v>569</v>
      </c>
      <c r="F366" s="282"/>
      <c r="G366" s="245">
        <f>ROUND(H366/1.3,-4)</f>
        <v>2970000</v>
      </c>
      <c r="H366" s="245">
        <v>3860000</v>
      </c>
      <c r="I366" s="119">
        <f t="shared" si="79"/>
        <v>3058000</v>
      </c>
      <c r="J366" s="309">
        <f t="shared" si="80"/>
        <v>3860000</v>
      </c>
      <c r="K366" s="352"/>
      <c r="L366" s="211"/>
      <c r="M366" s="49"/>
      <c r="N366" s="57"/>
      <c r="O366" s="49"/>
      <c r="P366" s="58"/>
      <c r="Q366" s="28"/>
      <c r="R366" s="15"/>
    </row>
    <row r="367" spans="1:18" s="11" customFormat="1" ht="159.75" customHeight="1">
      <c r="A367" s="78">
        <v>6</v>
      </c>
      <c r="B367" s="110"/>
      <c r="C367" s="68" t="s">
        <v>547</v>
      </c>
      <c r="D367" s="65" t="s">
        <v>519</v>
      </c>
      <c r="E367" s="77" t="s">
        <v>570</v>
      </c>
      <c r="F367" s="282"/>
      <c r="G367" s="245">
        <f>ROUND(H367/1.3,-4)</f>
        <v>4000000</v>
      </c>
      <c r="H367" s="245">
        <v>5200000</v>
      </c>
      <c r="I367" s="119">
        <f t="shared" si="79"/>
        <v>4120000</v>
      </c>
      <c r="J367" s="309">
        <f t="shared" si="80"/>
        <v>5200000</v>
      </c>
      <c r="K367" s="352"/>
      <c r="L367" s="211"/>
      <c r="M367" s="49"/>
      <c r="N367" s="57"/>
      <c r="O367" s="49"/>
      <c r="P367" s="58"/>
      <c r="Q367" s="28"/>
      <c r="R367" s="15"/>
    </row>
    <row r="368" spans="1:18" s="11" customFormat="1" ht="111" customHeight="1">
      <c r="A368" s="78">
        <v>7</v>
      </c>
      <c r="B368" s="110"/>
      <c r="C368" s="68" t="s">
        <v>612</v>
      </c>
      <c r="D368" s="65" t="s">
        <v>627</v>
      </c>
      <c r="E368" s="77" t="s">
        <v>628</v>
      </c>
      <c r="F368" s="282"/>
      <c r="G368" s="245">
        <f>ROUND(H368/1.3,-4)</f>
        <v>5230000</v>
      </c>
      <c r="H368" s="245">
        <v>6800000</v>
      </c>
      <c r="I368" s="119">
        <f t="shared" si="79"/>
        <v>5388000</v>
      </c>
      <c r="J368" s="309">
        <f t="shared" si="80"/>
        <v>6800000</v>
      </c>
      <c r="K368" s="352"/>
      <c r="L368" s="211"/>
      <c r="M368" s="49"/>
      <c r="N368" s="57"/>
      <c r="O368" s="49"/>
      <c r="P368" s="58"/>
      <c r="Q368" s="28"/>
      <c r="R368" s="15"/>
    </row>
    <row r="369" spans="1:18" ht="19.5" customHeight="1">
      <c r="A369" s="73" t="s">
        <v>444</v>
      </c>
      <c r="B369" s="436" t="s">
        <v>577</v>
      </c>
      <c r="C369" s="437"/>
      <c r="D369" s="437"/>
      <c r="E369" s="437"/>
      <c r="F369" s="437"/>
      <c r="G369" s="437"/>
      <c r="H369" s="437"/>
      <c r="I369" s="437"/>
      <c r="J369" s="437"/>
      <c r="K369" s="437"/>
      <c r="L369" s="438"/>
    </row>
    <row r="370" spans="1:18" s="11" customFormat="1" ht="42" customHeight="1">
      <c r="A370" s="413">
        <v>1</v>
      </c>
      <c r="B370" s="413"/>
      <c r="C370" s="399" t="s">
        <v>773</v>
      </c>
      <c r="D370" s="413" t="s">
        <v>390</v>
      </c>
      <c r="E370" s="77" t="s">
        <v>282</v>
      </c>
      <c r="F370" s="274"/>
      <c r="G370" s="237"/>
      <c r="H370" s="240"/>
      <c r="I370" s="196"/>
      <c r="J370" s="305"/>
      <c r="K370" s="357"/>
      <c r="L370" s="413" t="s">
        <v>375</v>
      </c>
      <c r="M370" s="49"/>
      <c r="N370" s="49"/>
      <c r="O370" s="49"/>
      <c r="P370" s="58"/>
      <c r="Q370" s="37"/>
      <c r="R370" s="13"/>
    </row>
    <row r="371" spans="1:18" s="11" customFormat="1" ht="17.25" customHeight="1">
      <c r="A371" s="414"/>
      <c r="B371" s="414"/>
      <c r="C371" s="400"/>
      <c r="D371" s="414"/>
      <c r="E371" s="74" t="s">
        <v>387</v>
      </c>
      <c r="F371" s="274">
        <v>805000</v>
      </c>
      <c r="G371" s="237">
        <f>ROUND(F371*1.03,-3)</f>
        <v>829000</v>
      </c>
      <c r="H371" s="240">
        <f>ROUND(G371*1.3,-4)</f>
        <v>1080000</v>
      </c>
      <c r="I371" s="119">
        <f t="shared" ref="I371:I372" si="81">ROUND(J371/1.3*1.03,-3)</f>
        <v>856000</v>
      </c>
      <c r="J371" s="309">
        <f>ROUND(H371*1,-4)</f>
        <v>1080000</v>
      </c>
      <c r="K371" s="355"/>
      <c r="L371" s="414"/>
      <c r="M371" s="49"/>
      <c r="N371" s="49"/>
      <c r="O371" s="49"/>
      <c r="P371" s="58"/>
      <c r="Q371" s="37"/>
      <c r="R371" s="13"/>
    </row>
    <row r="372" spans="1:18" s="11" customFormat="1" ht="17.25" customHeight="1">
      <c r="A372" s="415">
        <v>299</v>
      </c>
      <c r="B372" s="415"/>
      <c r="C372" s="401"/>
      <c r="D372" s="415"/>
      <c r="E372" s="74" t="s">
        <v>293</v>
      </c>
      <c r="F372" s="274">
        <v>846000</v>
      </c>
      <c r="G372" s="237">
        <f>ROUND(F372*1.03,-3)</f>
        <v>871000</v>
      </c>
      <c r="H372" s="240">
        <f>ROUND(G372*1.3,-4)</f>
        <v>1130000</v>
      </c>
      <c r="I372" s="119">
        <f t="shared" si="81"/>
        <v>895000</v>
      </c>
      <c r="J372" s="309">
        <f>ROUND(H372*1,-4)</f>
        <v>1130000</v>
      </c>
      <c r="K372" s="356"/>
      <c r="L372" s="415"/>
      <c r="M372" s="59"/>
      <c r="N372" s="59"/>
      <c r="O372" s="46"/>
      <c r="P372" s="58"/>
      <c r="Q372" s="37"/>
      <c r="R372" s="13"/>
    </row>
    <row r="373" spans="1:18" s="11" customFormat="1" ht="44.25" customHeight="1">
      <c r="A373" s="413">
        <v>2</v>
      </c>
      <c r="B373" s="413"/>
      <c r="C373" s="399" t="s">
        <v>774</v>
      </c>
      <c r="D373" s="413" t="s">
        <v>389</v>
      </c>
      <c r="E373" s="77" t="s">
        <v>283</v>
      </c>
      <c r="F373" s="290"/>
      <c r="G373" s="259"/>
      <c r="H373" s="252"/>
      <c r="I373" s="230"/>
      <c r="J373" s="319"/>
      <c r="K373" s="369"/>
      <c r="L373" s="413"/>
      <c r="M373" s="49"/>
      <c r="N373" s="49"/>
      <c r="O373" s="49"/>
      <c r="P373" s="58"/>
      <c r="Q373" s="37"/>
      <c r="R373" s="13"/>
    </row>
    <row r="374" spans="1:18" s="11" customFormat="1" ht="19.5" customHeight="1">
      <c r="A374" s="414"/>
      <c r="B374" s="414"/>
      <c r="C374" s="400"/>
      <c r="D374" s="414"/>
      <c r="E374" s="74" t="s">
        <v>387</v>
      </c>
      <c r="F374" s="274">
        <v>856000</v>
      </c>
      <c r="G374" s="237">
        <f>ROUND(F374*1.03,-3)</f>
        <v>882000</v>
      </c>
      <c r="H374" s="240">
        <f>ROUND(G374*1.3,-4)</f>
        <v>1150000</v>
      </c>
      <c r="I374" s="119">
        <f t="shared" ref="I374:I384" si="82">ROUND(J374/1.3*1.03,-3)</f>
        <v>911000</v>
      </c>
      <c r="J374" s="309">
        <f t="shared" ref="J374:J384" si="83">ROUND(H374*1,-4)</f>
        <v>1150000</v>
      </c>
      <c r="K374" s="355"/>
      <c r="L374" s="414"/>
      <c r="M374" s="49"/>
      <c r="N374" s="49"/>
      <c r="O374" s="49"/>
      <c r="P374" s="58"/>
      <c r="Q374" s="37"/>
      <c r="R374" s="13"/>
    </row>
    <row r="375" spans="1:18" s="11" customFormat="1" ht="19.5" customHeight="1">
      <c r="A375" s="415">
        <v>301</v>
      </c>
      <c r="B375" s="415"/>
      <c r="C375" s="401"/>
      <c r="D375" s="415"/>
      <c r="E375" s="74" t="s">
        <v>293</v>
      </c>
      <c r="F375" s="274">
        <v>897000</v>
      </c>
      <c r="G375" s="237">
        <f>ROUND(F375*1.03,-3)</f>
        <v>924000</v>
      </c>
      <c r="H375" s="240">
        <f>ROUND(G375*1.3,-4)</f>
        <v>1200000</v>
      </c>
      <c r="I375" s="119">
        <f t="shared" si="82"/>
        <v>951000</v>
      </c>
      <c r="J375" s="309">
        <f t="shared" si="83"/>
        <v>1200000</v>
      </c>
      <c r="K375" s="356"/>
      <c r="L375" s="415"/>
      <c r="M375" s="59"/>
      <c r="N375" s="59"/>
      <c r="O375" s="46"/>
      <c r="P375" s="58"/>
      <c r="Q375" s="37"/>
      <c r="R375" s="13"/>
    </row>
    <row r="376" spans="1:18" s="11" customFormat="1" ht="80.25" customHeight="1">
      <c r="A376" s="100">
        <v>3</v>
      </c>
      <c r="B376" s="100"/>
      <c r="C376" s="219" t="s">
        <v>775</v>
      </c>
      <c r="D376" s="100"/>
      <c r="E376" s="77" t="s">
        <v>571</v>
      </c>
      <c r="F376" s="274"/>
      <c r="G376" s="245">
        <f>ROUND(H376/1.3,-3)</f>
        <v>1000000</v>
      </c>
      <c r="H376" s="240">
        <v>1300000</v>
      </c>
      <c r="I376" s="119">
        <f t="shared" si="82"/>
        <v>1030000</v>
      </c>
      <c r="J376" s="309">
        <f t="shared" si="83"/>
        <v>1300000</v>
      </c>
      <c r="K376" s="354"/>
      <c r="L376" s="204"/>
      <c r="M376" s="59"/>
      <c r="N376" s="59"/>
      <c r="O376" s="46"/>
      <c r="P376" s="58"/>
      <c r="Q376" s="37"/>
      <c r="R376" s="13"/>
    </row>
    <row r="377" spans="1:18" s="11" customFormat="1" ht="75" customHeight="1">
      <c r="A377" s="100">
        <v>4</v>
      </c>
      <c r="B377" s="100"/>
      <c r="C377" s="102" t="s">
        <v>549</v>
      </c>
      <c r="D377" s="100"/>
      <c r="E377" s="77" t="s">
        <v>571</v>
      </c>
      <c r="F377" s="274"/>
      <c r="G377" s="245">
        <f>ROUND(H377/1.3,-4)</f>
        <v>2460000</v>
      </c>
      <c r="H377" s="240">
        <v>3200000</v>
      </c>
      <c r="I377" s="119">
        <f t="shared" si="82"/>
        <v>2535000</v>
      </c>
      <c r="J377" s="309">
        <f t="shared" si="83"/>
        <v>3200000</v>
      </c>
      <c r="K377" s="355"/>
      <c r="L377" s="205"/>
      <c r="M377" s="59"/>
      <c r="N377" s="59"/>
      <c r="O377" s="46"/>
      <c r="P377" s="58"/>
      <c r="Q377" s="37"/>
      <c r="R377" s="13"/>
    </row>
    <row r="378" spans="1:18" s="11" customFormat="1" ht="74.25" customHeight="1">
      <c r="A378" s="78">
        <v>5</v>
      </c>
      <c r="B378" s="110"/>
      <c r="C378" s="220" t="s">
        <v>776</v>
      </c>
      <c r="D378" s="65" t="s">
        <v>287</v>
      </c>
      <c r="E378" s="77" t="s">
        <v>288</v>
      </c>
      <c r="F378" s="282">
        <v>2030000</v>
      </c>
      <c r="G378" s="247">
        <f>ROUND(F378*1.03,-4)</f>
        <v>2090000</v>
      </c>
      <c r="H378" s="245">
        <f>ROUND(G378*1.3,-4)</f>
        <v>2720000</v>
      </c>
      <c r="I378" s="119">
        <f t="shared" si="82"/>
        <v>2155000</v>
      </c>
      <c r="J378" s="309">
        <f t="shared" si="83"/>
        <v>2720000</v>
      </c>
      <c r="K378" s="355"/>
      <c r="L378" s="205"/>
      <c r="M378" s="49"/>
      <c r="N378" s="57"/>
      <c r="O378" s="49"/>
      <c r="P378" s="58"/>
      <c r="Q378" s="37"/>
      <c r="R378" s="13"/>
    </row>
    <row r="379" spans="1:18" s="14" customFormat="1" ht="71.25" customHeight="1">
      <c r="A379" s="78">
        <v>6</v>
      </c>
      <c r="B379" s="110"/>
      <c r="C379" s="220" t="s">
        <v>777</v>
      </c>
      <c r="D379" s="65" t="s">
        <v>393</v>
      </c>
      <c r="E379" s="77" t="s">
        <v>289</v>
      </c>
      <c r="F379" s="282">
        <v>1750000</v>
      </c>
      <c r="G379" s="247">
        <f>ROUND(F379*1.03,-4)</f>
        <v>1800000</v>
      </c>
      <c r="H379" s="245">
        <f>ROUND(G379*1.3,-4)</f>
        <v>2340000</v>
      </c>
      <c r="I379" s="119">
        <f t="shared" si="82"/>
        <v>1854000</v>
      </c>
      <c r="J379" s="309">
        <f t="shared" si="83"/>
        <v>2340000</v>
      </c>
      <c r="K379" s="352"/>
      <c r="L379" s="211"/>
      <c r="M379" s="60"/>
      <c r="N379" s="57"/>
      <c r="O379" s="60"/>
      <c r="P379" s="58"/>
      <c r="Q379" s="37"/>
      <c r="R379" s="13"/>
    </row>
    <row r="380" spans="1:18" s="11" customFormat="1" ht="74.25" customHeight="1">
      <c r="A380" s="78">
        <v>7</v>
      </c>
      <c r="B380" s="110"/>
      <c r="C380" s="220" t="s">
        <v>778</v>
      </c>
      <c r="D380" s="65" t="s">
        <v>394</v>
      </c>
      <c r="E380" s="77" t="s">
        <v>290</v>
      </c>
      <c r="F380" s="282">
        <v>1860000</v>
      </c>
      <c r="G380" s="247">
        <f>ROUND(F380*1.03,-4)</f>
        <v>1920000</v>
      </c>
      <c r="H380" s="245">
        <f>ROUND(G380*1.3,-4)</f>
        <v>2500000</v>
      </c>
      <c r="I380" s="119">
        <f t="shared" si="82"/>
        <v>1981000</v>
      </c>
      <c r="J380" s="309">
        <f t="shared" si="83"/>
        <v>2500000</v>
      </c>
      <c r="K380" s="352"/>
      <c r="L380" s="211"/>
      <c r="M380" s="49"/>
      <c r="N380" s="57"/>
      <c r="O380" s="49"/>
      <c r="P380" s="58"/>
      <c r="Q380" s="28"/>
      <c r="R380" s="15"/>
    </row>
    <row r="381" spans="1:18" s="11" customFormat="1" ht="68.25" customHeight="1">
      <c r="A381" s="78">
        <v>8</v>
      </c>
      <c r="B381" s="110"/>
      <c r="C381" s="220" t="s">
        <v>779</v>
      </c>
      <c r="D381" s="65"/>
      <c r="E381" s="77" t="s">
        <v>290</v>
      </c>
      <c r="F381" s="282"/>
      <c r="G381" s="245">
        <f t="shared" ref="G381:G384" si="84">ROUND(H381/1.3,-4)</f>
        <v>1960000</v>
      </c>
      <c r="H381" s="245">
        <v>2550000</v>
      </c>
      <c r="I381" s="119">
        <f t="shared" si="82"/>
        <v>2020000</v>
      </c>
      <c r="J381" s="309">
        <f t="shared" si="83"/>
        <v>2550000</v>
      </c>
      <c r="K381" s="356"/>
      <c r="L381" s="206"/>
      <c r="M381" s="49"/>
      <c r="N381" s="57"/>
      <c r="O381" s="49"/>
      <c r="P381" s="58"/>
      <c r="Q381" s="28"/>
      <c r="R381" s="15"/>
    </row>
    <row r="382" spans="1:18" s="11" customFormat="1" ht="75.75" customHeight="1">
      <c r="A382" s="78">
        <v>9</v>
      </c>
      <c r="B382" s="110"/>
      <c r="C382" s="220" t="s">
        <v>780</v>
      </c>
      <c r="D382" s="65"/>
      <c r="E382" s="77" t="s">
        <v>661</v>
      </c>
      <c r="F382" s="282"/>
      <c r="G382" s="245">
        <f t="shared" si="84"/>
        <v>2220000</v>
      </c>
      <c r="H382" s="245">
        <v>2880000</v>
      </c>
      <c r="I382" s="119">
        <f t="shared" si="82"/>
        <v>2282000</v>
      </c>
      <c r="J382" s="309">
        <f t="shared" si="83"/>
        <v>2880000</v>
      </c>
      <c r="K382" s="352"/>
      <c r="L382" s="211"/>
      <c r="M382" s="49"/>
      <c r="N382" s="57"/>
      <c r="O382" s="49"/>
      <c r="P382" s="58"/>
      <c r="Q382" s="28"/>
      <c r="R382" s="15"/>
    </row>
    <row r="383" spans="1:18" s="11" customFormat="1" ht="71.25" customHeight="1">
      <c r="A383" s="78">
        <v>10</v>
      </c>
      <c r="B383" s="110"/>
      <c r="C383" s="68" t="s">
        <v>552</v>
      </c>
      <c r="D383" s="65"/>
      <c r="E383" s="77" t="s">
        <v>661</v>
      </c>
      <c r="F383" s="282"/>
      <c r="G383" s="245">
        <f t="shared" si="84"/>
        <v>2120000</v>
      </c>
      <c r="H383" s="245">
        <v>2750000</v>
      </c>
      <c r="I383" s="119">
        <f t="shared" si="82"/>
        <v>2179000</v>
      </c>
      <c r="J383" s="309">
        <f t="shared" si="83"/>
        <v>2750000</v>
      </c>
      <c r="K383" s="352"/>
      <c r="L383" s="211"/>
      <c r="M383" s="49"/>
      <c r="N383" s="57"/>
      <c r="O383" s="49"/>
      <c r="P383" s="58"/>
      <c r="Q383" s="28"/>
      <c r="R383" s="15"/>
    </row>
    <row r="384" spans="1:18" s="11" customFormat="1" ht="81" customHeight="1">
      <c r="A384" s="78">
        <v>11</v>
      </c>
      <c r="B384" s="110"/>
      <c r="C384" s="68" t="s">
        <v>553</v>
      </c>
      <c r="D384" s="65" t="s">
        <v>520</v>
      </c>
      <c r="E384" s="77" t="s">
        <v>662</v>
      </c>
      <c r="F384" s="282"/>
      <c r="G384" s="245">
        <f t="shared" si="84"/>
        <v>2940000</v>
      </c>
      <c r="H384" s="245">
        <v>3820000</v>
      </c>
      <c r="I384" s="119">
        <f t="shared" si="82"/>
        <v>3027000</v>
      </c>
      <c r="J384" s="309">
        <f t="shared" si="83"/>
        <v>3820000</v>
      </c>
      <c r="K384" s="352"/>
      <c r="L384" s="211"/>
      <c r="M384" s="49"/>
      <c r="N384" s="57"/>
      <c r="O384" s="49"/>
      <c r="P384" s="58"/>
      <c r="Q384" s="28"/>
      <c r="R384" s="15"/>
    </row>
    <row r="385" spans="1:18" ht="24" customHeight="1">
      <c r="A385" s="200" t="s">
        <v>448</v>
      </c>
      <c r="B385" s="436" t="s">
        <v>575</v>
      </c>
      <c r="C385" s="437"/>
      <c r="D385" s="437"/>
      <c r="E385" s="437"/>
      <c r="F385" s="437"/>
      <c r="G385" s="437"/>
      <c r="H385" s="437"/>
      <c r="I385" s="437"/>
      <c r="J385" s="437"/>
      <c r="K385" s="437"/>
      <c r="L385" s="438"/>
    </row>
    <row r="386" spans="1:18" s="85" customFormat="1" ht="84" customHeight="1">
      <c r="A386" s="103">
        <v>1</v>
      </c>
      <c r="B386" s="128"/>
      <c r="C386" s="218" t="s">
        <v>781</v>
      </c>
      <c r="D386" s="99" t="s">
        <v>492</v>
      </c>
      <c r="E386" s="77" t="s">
        <v>588</v>
      </c>
      <c r="F386" s="291"/>
      <c r="G386" s="240">
        <f>ROUND(H386/1.3,-3)</f>
        <v>466000</v>
      </c>
      <c r="H386" s="240">
        <v>606000</v>
      </c>
      <c r="I386" s="119">
        <f t="shared" ref="I386:I387" si="85">ROUND(J386/1.3*1.03,-3)</f>
        <v>480000</v>
      </c>
      <c r="J386" s="309">
        <f>ROUND(H386*1,-3)</f>
        <v>606000</v>
      </c>
      <c r="K386" s="354"/>
      <c r="L386" s="202"/>
      <c r="M386" s="84"/>
      <c r="N386" s="84"/>
      <c r="O386" s="84"/>
      <c r="P386" s="84"/>
      <c r="Q386" s="84"/>
    </row>
    <row r="387" spans="1:18" s="85" customFormat="1" ht="85.5" customHeight="1">
      <c r="A387" s="78">
        <v>2</v>
      </c>
      <c r="B387" s="128"/>
      <c r="C387" s="218" t="s">
        <v>782</v>
      </c>
      <c r="D387" s="99" t="s">
        <v>492</v>
      </c>
      <c r="E387" s="77" t="s">
        <v>589</v>
      </c>
      <c r="F387" s="291"/>
      <c r="G387" s="240">
        <f>ROUND(H387/1.3,-3)</f>
        <v>508000</v>
      </c>
      <c r="H387" s="240">
        <v>660000</v>
      </c>
      <c r="I387" s="119">
        <f t="shared" si="85"/>
        <v>523000</v>
      </c>
      <c r="J387" s="309">
        <f>ROUND(H387*1,-3)</f>
        <v>660000</v>
      </c>
      <c r="K387" s="354"/>
      <c r="L387" s="202"/>
      <c r="M387" s="84"/>
      <c r="N387" s="84"/>
      <c r="O387" s="84"/>
      <c r="P387" s="84"/>
      <c r="Q387" s="84"/>
    </row>
    <row r="388" spans="1:18" s="11" customFormat="1" ht="57" customHeight="1">
      <c r="A388" s="413">
        <v>3</v>
      </c>
      <c r="B388" s="413"/>
      <c r="C388" s="399" t="s">
        <v>783</v>
      </c>
      <c r="D388" s="413" t="s">
        <v>488</v>
      </c>
      <c r="E388" s="77" t="s">
        <v>388</v>
      </c>
      <c r="F388" s="290"/>
      <c r="G388" s="259"/>
      <c r="H388" s="252"/>
      <c r="I388" s="230"/>
      <c r="J388" s="319"/>
      <c r="K388" s="369"/>
      <c r="L388" s="413"/>
      <c r="M388" s="49"/>
      <c r="N388" s="49"/>
      <c r="O388" s="49"/>
      <c r="P388" s="58"/>
      <c r="Q388" s="37"/>
      <c r="R388" s="13"/>
    </row>
    <row r="389" spans="1:18" s="11" customFormat="1" ht="23.25" customHeight="1">
      <c r="A389" s="414"/>
      <c r="B389" s="414"/>
      <c r="C389" s="400"/>
      <c r="D389" s="414"/>
      <c r="E389" s="74" t="s">
        <v>387</v>
      </c>
      <c r="F389" s="274">
        <v>410000</v>
      </c>
      <c r="G389" s="237">
        <f>ROUND(F389*1.03,-3)</f>
        <v>422000</v>
      </c>
      <c r="H389" s="240">
        <f>ROUND(G389*1.3,-4)</f>
        <v>550000</v>
      </c>
      <c r="I389" s="119">
        <f t="shared" ref="I389" si="86">ROUND(J389/1.3*1.03,-3)</f>
        <v>436000</v>
      </c>
      <c r="J389" s="309">
        <f>ROUND(H389*1,-3)</f>
        <v>550000</v>
      </c>
      <c r="K389" s="355"/>
      <c r="L389" s="414"/>
      <c r="M389" s="49"/>
      <c r="N389" s="49"/>
      <c r="O389" s="49"/>
      <c r="P389" s="58"/>
      <c r="Q389" s="37"/>
      <c r="R389" s="13"/>
    </row>
    <row r="390" spans="1:18" s="11" customFormat="1" ht="54.75" customHeight="1">
      <c r="A390" s="413">
        <v>4</v>
      </c>
      <c r="B390" s="413"/>
      <c r="C390" s="399" t="s">
        <v>784</v>
      </c>
      <c r="D390" s="413" t="s">
        <v>488</v>
      </c>
      <c r="E390" s="77" t="s">
        <v>281</v>
      </c>
      <c r="F390" s="290"/>
      <c r="G390" s="259"/>
      <c r="H390" s="252"/>
      <c r="I390" s="230"/>
      <c r="J390" s="319"/>
      <c r="K390" s="369"/>
      <c r="L390" s="413"/>
      <c r="M390" s="49"/>
      <c r="N390" s="49"/>
      <c r="O390" s="49"/>
      <c r="P390" s="58"/>
      <c r="Q390" s="37"/>
      <c r="R390" s="13"/>
    </row>
    <row r="391" spans="1:18" s="11" customFormat="1" ht="24" customHeight="1">
      <c r="A391" s="414"/>
      <c r="B391" s="414"/>
      <c r="C391" s="400"/>
      <c r="D391" s="414"/>
      <c r="E391" s="74" t="s">
        <v>387</v>
      </c>
      <c r="F391" s="274">
        <v>470000</v>
      </c>
      <c r="G391" s="237">
        <f>G389+60000</f>
        <v>482000</v>
      </c>
      <c r="H391" s="240">
        <f>ROUND(G391*1.3,-4)</f>
        <v>630000</v>
      </c>
      <c r="I391" s="119">
        <f t="shared" ref="I391:I395" si="87">ROUND(J391/1.3*1.03,-3)</f>
        <v>499000</v>
      </c>
      <c r="J391" s="309">
        <f>ROUND(H391*1,-3)</f>
        <v>630000</v>
      </c>
      <c r="K391" s="355"/>
      <c r="L391" s="414"/>
      <c r="M391" s="49"/>
      <c r="N391" s="49"/>
      <c r="O391" s="49"/>
      <c r="P391" s="58"/>
      <c r="Q391" s="37"/>
      <c r="R391" s="13"/>
    </row>
    <row r="392" spans="1:18" s="14" customFormat="1" ht="80.25" customHeight="1">
      <c r="A392" s="78">
        <v>5</v>
      </c>
      <c r="B392" s="110"/>
      <c r="C392" s="220" t="s">
        <v>785</v>
      </c>
      <c r="D392" s="65" t="s">
        <v>391</v>
      </c>
      <c r="E392" s="77" t="s">
        <v>285</v>
      </c>
      <c r="F392" s="282">
        <v>672000</v>
      </c>
      <c r="G392" s="247">
        <f>ROUND(F392*1.03,-3)</f>
        <v>692000</v>
      </c>
      <c r="H392" s="245">
        <f>ROUND(G392*1.3,-4)</f>
        <v>900000</v>
      </c>
      <c r="I392" s="119">
        <f t="shared" si="87"/>
        <v>713000</v>
      </c>
      <c r="J392" s="309">
        <f>ROUND(H392*1,-3)</f>
        <v>900000</v>
      </c>
      <c r="K392" s="352"/>
      <c r="L392" s="208"/>
      <c r="M392" s="60"/>
      <c r="N392" s="57"/>
      <c r="O392" s="60"/>
      <c r="P392" s="58"/>
      <c r="Q392" s="37"/>
      <c r="R392" s="13"/>
    </row>
    <row r="393" spans="1:18" s="14" customFormat="1" ht="74.25" customHeight="1">
      <c r="A393" s="78">
        <v>6</v>
      </c>
      <c r="B393" s="110"/>
      <c r="C393" s="220" t="s">
        <v>786</v>
      </c>
      <c r="D393" s="65" t="s">
        <v>392</v>
      </c>
      <c r="E393" s="77" t="s">
        <v>364</v>
      </c>
      <c r="F393" s="282">
        <v>620000</v>
      </c>
      <c r="G393" s="247">
        <f>ROUND(F393*1.03,-3)</f>
        <v>639000</v>
      </c>
      <c r="H393" s="245">
        <f>ROUND(G393*1.3,-4)</f>
        <v>830000</v>
      </c>
      <c r="I393" s="119">
        <f t="shared" si="87"/>
        <v>658000</v>
      </c>
      <c r="J393" s="309">
        <f>ROUND(H393*1,-3)</f>
        <v>830000</v>
      </c>
      <c r="K393" s="352"/>
      <c r="L393" s="208"/>
      <c r="M393" s="60"/>
      <c r="N393" s="57"/>
      <c r="O393" s="60"/>
      <c r="P393" s="58"/>
      <c r="Q393" s="37"/>
      <c r="R393" s="13"/>
    </row>
    <row r="394" spans="1:18" s="14" customFormat="1" ht="73.5" customHeight="1">
      <c r="A394" s="78">
        <v>7</v>
      </c>
      <c r="B394" s="110"/>
      <c r="C394" s="220" t="s">
        <v>787</v>
      </c>
      <c r="D394" s="65" t="s">
        <v>286</v>
      </c>
      <c r="E394" s="77" t="s">
        <v>365</v>
      </c>
      <c r="F394" s="282">
        <v>600000</v>
      </c>
      <c r="G394" s="247">
        <f>ROUND(F394*1.03,-3)</f>
        <v>618000</v>
      </c>
      <c r="H394" s="245">
        <f>ROUND(G394*1.3,-4)</f>
        <v>800000</v>
      </c>
      <c r="I394" s="119">
        <f t="shared" si="87"/>
        <v>634000</v>
      </c>
      <c r="J394" s="309">
        <f>ROUND(H394*1,-3)</f>
        <v>800000</v>
      </c>
      <c r="K394" s="352"/>
      <c r="L394" s="208"/>
      <c r="M394" s="60"/>
      <c r="N394" s="57"/>
      <c r="O394" s="60"/>
      <c r="P394" s="58"/>
      <c r="Q394" s="37"/>
      <c r="R394" s="13"/>
    </row>
    <row r="395" spans="1:18" s="14" customFormat="1" ht="73.5" customHeight="1">
      <c r="A395" s="78">
        <v>8</v>
      </c>
      <c r="B395" s="110"/>
      <c r="C395" s="220" t="s">
        <v>788</v>
      </c>
      <c r="D395" s="65" t="s">
        <v>284</v>
      </c>
      <c r="E395" s="77" t="s">
        <v>366</v>
      </c>
      <c r="F395" s="282">
        <v>610000</v>
      </c>
      <c r="G395" s="247">
        <f>ROUND(F395*1.03,-3)</f>
        <v>628000</v>
      </c>
      <c r="H395" s="245">
        <f>ROUND(G395*1.3,-4)</f>
        <v>820000</v>
      </c>
      <c r="I395" s="119">
        <f t="shared" si="87"/>
        <v>650000</v>
      </c>
      <c r="J395" s="309">
        <f>ROUND(H395*1,-3)</f>
        <v>820000</v>
      </c>
      <c r="K395" s="352"/>
      <c r="L395" s="208"/>
      <c r="M395" s="60"/>
      <c r="N395" s="57"/>
      <c r="O395" s="60"/>
      <c r="P395" s="58"/>
      <c r="Q395" s="37"/>
      <c r="R395" s="13"/>
    </row>
    <row r="396" spans="1:18" s="11" customFormat="1" ht="97.15" customHeight="1">
      <c r="A396" s="158"/>
      <c r="B396" s="471" t="s">
        <v>646</v>
      </c>
      <c r="C396" s="471"/>
      <c r="D396" s="471"/>
      <c r="E396" s="471"/>
      <c r="F396" s="471"/>
      <c r="G396" s="471"/>
      <c r="H396" s="471"/>
      <c r="I396" s="225"/>
      <c r="J396" s="320"/>
      <c r="K396" s="370"/>
      <c r="L396" s="148"/>
      <c r="M396" s="60"/>
      <c r="N396" s="60"/>
      <c r="O396" s="49"/>
      <c r="P396" s="61"/>
      <c r="Q396" s="38"/>
      <c r="R396" s="25"/>
    </row>
    <row r="397" spans="1:18" s="11" customFormat="1" ht="97.15" hidden="1" customHeight="1">
      <c r="A397" s="158"/>
      <c r="B397" s="165"/>
      <c r="C397" s="165"/>
      <c r="D397" s="165"/>
      <c r="E397" s="165"/>
      <c r="F397" s="292"/>
      <c r="G397" s="260"/>
      <c r="H397" s="260"/>
      <c r="I397" s="165"/>
      <c r="J397" s="321"/>
      <c r="K397" s="371"/>
      <c r="L397" s="149"/>
      <c r="M397" s="60"/>
      <c r="N397" s="60"/>
      <c r="O397" s="49"/>
      <c r="P397" s="61"/>
      <c r="Q397" s="38"/>
      <c r="R397" s="25"/>
    </row>
    <row r="398" spans="1:18" ht="21" customHeight="1">
      <c r="A398" s="200" t="s">
        <v>452</v>
      </c>
      <c r="B398" s="436" t="s">
        <v>3</v>
      </c>
      <c r="C398" s="437"/>
      <c r="D398" s="437"/>
      <c r="E398" s="437"/>
      <c r="F398" s="437"/>
      <c r="G398" s="437"/>
      <c r="H398" s="437"/>
      <c r="I398" s="437"/>
      <c r="J398" s="437"/>
      <c r="K398" s="437"/>
      <c r="L398" s="438"/>
    </row>
    <row r="399" spans="1:18" ht="51" customHeight="1">
      <c r="A399" s="402">
        <v>1</v>
      </c>
      <c r="B399" s="402"/>
      <c r="C399" s="335"/>
      <c r="D399" s="402" t="s">
        <v>806</v>
      </c>
      <c r="E399" s="77" t="s">
        <v>814</v>
      </c>
      <c r="F399" s="293"/>
      <c r="G399" s="336"/>
      <c r="H399" s="337"/>
      <c r="I399" s="338"/>
      <c r="J399" s="322"/>
      <c r="K399" s="372"/>
      <c r="L399" s="402"/>
    </row>
    <row r="400" spans="1:18" ht="24.75" customHeight="1">
      <c r="A400" s="403"/>
      <c r="B400" s="403"/>
      <c r="C400" s="231" t="s">
        <v>807</v>
      </c>
      <c r="D400" s="403"/>
      <c r="E400" s="74" t="s">
        <v>395</v>
      </c>
      <c r="F400" s="294">
        <v>222000</v>
      </c>
      <c r="G400" s="339">
        <f>ROUND(F400*1.05,-3)</f>
        <v>233000</v>
      </c>
      <c r="H400" s="340">
        <f>ROUND(G400*1.3,-3)</f>
        <v>303000</v>
      </c>
      <c r="I400" s="119">
        <f t="shared" ref="I400:I402" si="88">ROUND(J400/1.3*1.03,-3)</f>
        <v>252000</v>
      </c>
      <c r="J400" s="323">
        <f t="shared" ref="J400:J402" si="89">ROUND(H400*1.05,-3)</f>
        <v>318000</v>
      </c>
      <c r="K400" s="355"/>
      <c r="L400" s="403"/>
    </row>
    <row r="401" spans="1:19" ht="24.75" customHeight="1">
      <c r="A401" s="403"/>
      <c r="B401" s="403"/>
      <c r="C401" s="231" t="s">
        <v>808</v>
      </c>
      <c r="D401" s="403"/>
      <c r="E401" s="74" t="s">
        <v>815</v>
      </c>
      <c r="F401" s="294">
        <v>285000</v>
      </c>
      <c r="G401" s="339">
        <f>ROUND(F401*1.05,-3)</f>
        <v>299000</v>
      </c>
      <c r="H401" s="340">
        <f>ROUND(G401*1.3,-3)</f>
        <v>389000</v>
      </c>
      <c r="I401" s="119">
        <f t="shared" si="88"/>
        <v>323000</v>
      </c>
      <c r="J401" s="323">
        <f t="shared" si="89"/>
        <v>408000</v>
      </c>
      <c r="K401" s="355"/>
      <c r="L401" s="403"/>
    </row>
    <row r="402" spans="1:19" ht="24.75" customHeight="1">
      <c r="A402" s="404"/>
      <c r="B402" s="404"/>
      <c r="C402" s="231" t="s">
        <v>809</v>
      </c>
      <c r="D402" s="404"/>
      <c r="E402" s="74" t="s">
        <v>816</v>
      </c>
      <c r="F402" s="294">
        <v>295000</v>
      </c>
      <c r="G402" s="339">
        <f>ROUND(F402*1.05,-3)</f>
        <v>310000</v>
      </c>
      <c r="H402" s="340">
        <f>ROUND(G402*1.3,-3)</f>
        <v>403000</v>
      </c>
      <c r="I402" s="119">
        <f t="shared" si="88"/>
        <v>335000</v>
      </c>
      <c r="J402" s="323">
        <f t="shared" si="89"/>
        <v>423000</v>
      </c>
      <c r="K402" s="356"/>
      <c r="L402" s="404"/>
    </row>
    <row r="403" spans="1:19" ht="48.75" customHeight="1">
      <c r="A403" s="402">
        <v>2</v>
      </c>
      <c r="B403" s="402"/>
      <c r="C403" s="335"/>
      <c r="D403" s="402" t="s">
        <v>810</v>
      </c>
      <c r="E403" s="77" t="s">
        <v>817</v>
      </c>
      <c r="F403" s="293"/>
      <c r="G403" s="336"/>
      <c r="H403" s="337"/>
      <c r="I403" s="338"/>
      <c r="J403" s="322"/>
      <c r="K403" s="372"/>
      <c r="L403" s="402"/>
    </row>
    <row r="404" spans="1:19" ht="25.5" customHeight="1">
      <c r="A404" s="403"/>
      <c r="B404" s="403"/>
      <c r="C404" s="231" t="s">
        <v>811</v>
      </c>
      <c r="D404" s="403"/>
      <c r="E404" s="74" t="s">
        <v>395</v>
      </c>
      <c r="F404" s="294">
        <v>339000</v>
      </c>
      <c r="G404" s="339">
        <f>ROUND(F404*1.05,-3)</f>
        <v>356000</v>
      </c>
      <c r="H404" s="340">
        <f>ROUND(G404*1.3,-3)</f>
        <v>463000</v>
      </c>
      <c r="I404" s="119">
        <f t="shared" ref="I404:I406" si="90">ROUND(J404/1.3*1.03,-3)</f>
        <v>385000</v>
      </c>
      <c r="J404" s="323">
        <f t="shared" ref="J404:J406" si="91">ROUND(H404*1.05,-3)</f>
        <v>486000</v>
      </c>
      <c r="K404" s="355"/>
      <c r="L404" s="403"/>
    </row>
    <row r="405" spans="1:19" ht="25.5" customHeight="1">
      <c r="A405" s="403"/>
      <c r="B405" s="403"/>
      <c r="C405" s="231" t="s">
        <v>812</v>
      </c>
      <c r="D405" s="403"/>
      <c r="E405" s="74" t="s">
        <v>815</v>
      </c>
      <c r="F405" s="294">
        <v>395000</v>
      </c>
      <c r="G405" s="339">
        <f>ROUND(F405*1.05,-3)</f>
        <v>415000</v>
      </c>
      <c r="H405" s="340">
        <f>ROUND(G405*1.3,-3)</f>
        <v>540000</v>
      </c>
      <c r="I405" s="119">
        <f t="shared" si="90"/>
        <v>449000</v>
      </c>
      <c r="J405" s="323">
        <f t="shared" si="91"/>
        <v>567000</v>
      </c>
      <c r="K405" s="355"/>
      <c r="L405" s="403"/>
    </row>
    <row r="406" spans="1:19" ht="25.5" customHeight="1">
      <c r="A406" s="404"/>
      <c r="B406" s="404"/>
      <c r="C406" s="231" t="s">
        <v>813</v>
      </c>
      <c r="D406" s="404"/>
      <c r="E406" s="74" t="s">
        <v>816</v>
      </c>
      <c r="F406" s="294">
        <v>410000</v>
      </c>
      <c r="G406" s="339">
        <f>ROUND(F406*1.05,-3)</f>
        <v>431000</v>
      </c>
      <c r="H406" s="340">
        <f>ROUND(G406*1.3,-3)</f>
        <v>560000</v>
      </c>
      <c r="I406" s="119">
        <f t="shared" si="90"/>
        <v>466000</v>
      </c>
      <c r="J406" s="323">
        <f t="shared" si="91"/>
        <v>588000</v>
      </c>
      <c r="K406" s="356"/>
      <c r="L406" s="404"/>
    </row>
    <row r="407" spans="1:19" s="11" customFormat="1" ht="40.5" customHeight="1">
      <c r="A407" s="402">
        <v>3</v>
      </c>
      <c r="B407" s="402"/>
      <c r="C407" s="446" t="s">
        <v>60</v>
      </c>
      <c r="D407" s="402" t="s">
        <v>294</v>
      </c>
      <c r="E407" s="77" t="s">
        <v>295</v>
      </c>
      <c r="F407" s="293"/>
      <c r="G407" s="239"/>
      <c r="H407" s="261"/>
      <c r="I407" s="224"/>
      <c r="J407" s="322"/>
      <c r="K407" s="372"/>
      <c r="L407" s="402"/>
      <c r="M407" s="60"/>
      <c r="N407" s="60"/>
      <c r="O407" s="60"/>
      <c r="P407" s="60"/>
      <c r="Q407" s="24"/>
      <c r="S407" s="16"/>
    </row>
    <row r="408" spans="1:19" s="11" customFormat="1" ht="28.5" customHeight="1">
      <c r="A408" s="403"/>
      <c r="B408" s="403"/>
      <c r="C408" s="447"/>
      <c r="D408" s="403"/>
      <c r="E408" s="74" t="s">
        <v>228</v>
      </c>
      <c r="F408" s="294">
        <v>282000</v>
      </c>
      <c r="G408" s="262">
        <f>ROUND(F408*1.05,-3)</f>
        <v>296000</v>
      </c>
      <c r="H408" s="263">
        <f>ROUND(G408*1.3,-3)</f>
        <v>385000</v>
      </c>
      <c r="I408" s="119">
        <f t="shared" ref="I408:I410" si="92">ROUND(J408/1.3*1.03,-3)</f>
        <v>335000</v>
      </c>
      <c r="J408" s="341">
        <v>423000</v>
      </c>
      <c r="K408" s="373"/>
      <c r="L408" s="403"/>
      <c r="M408" s="60"/>
      <c r="N408" s="60"/>
      <c r="O408" s="49"/>
      <c r="P408" s="60"/>
      <c r="Q408" s="24"/>
      <c r="S408" s="16"/>
    </row>
    <row r="409" spans="1:19" s="11" customFormat="1" ht="28.5" customHeight="1">
      <c r="A409" s="403"/>
      <c r="B409" s="403"/>
      <c r="C409" s="447"/>
      <c r="D409" s="403"/>
      <c r="E409" s="74" t="s">
        <v>226</v>
      </c>
      <c r="F409" s="294">
        <v>290000</v>
      </c>
      <c r="G409" s="262">
        <f>ROUND(F409*1.05,-3)</f>
        <v>305000</v>
      </c>
      <c r="H409" s="263">
        <f>ROUND(G409*1.3,-3)</f>
        <v>397000</v>
      </c>
      <c r="I409" s="119">
        <f t="shared" si="92"/>
        <v>344000</v>
      </c>
      <c r="J409" s="341">
        <v>434000</v>
      </c>
      <c r="K409" s="373"/>
      <c r="L409" s="403"/>
      <c r="M409" s="60"/>
      <c r="N409" s="60"/>
      <c r="O409" s="49"/>
      <c r="P409" s="60"/>
      <c r="Q409" s="24"/>
      <c r="S409" s="16"/>
    </row>
    <row r="410" spans="1:19" s="11" customFormat="1" ht="28.5" customHeight="1">
      <c r="A410" s="404"/>
      <c r="B410" s="404"/>
      <c r="C410" s="448"/>
      <c r="D410" s="404"/>
      <c r="E410" s="74" t="s">
        <v>296</v>
      </c>
      <c r="F410" s="294">
        <v>295000</v>
      </c>
      <c r="G410" s="262">
        <f>ROUND(F410*1.05,-3)</f>
        <v>310000</v>
      </c>
      <c r="H410" s="263">
        <f>ROUND(G410*1.3,-3)</f>
        <v>403000</v>
      </c>
      <c r="I410" s="119">
        <f t="shared" si="92"/>
        <v>349000</v>
      </c>
      <c r="J410" s="341">
        <v>441000</v>
      </c>
      <c r="K410" s="374"/>
      <c r="L410" s="404"/>
      <c r="M410" s="60"/>
      <c r="N410" s="60"/>
      <c r="O410" s="49"/>
      <c r="P410" s="60"/>
      <c r="Q410" s="24"/>
      <c r="S410" s="16"/>
    </row>
    <row r="411" spans="1:19" s="11" customFormat="1" ht="39.75" customHeight="1">
      <c r="A411" s="402">
        <v>4</v>
      </c>
      <c r="B411" s="402"/>
      <c r="C411" s="446" t="s">
        <v>61</v>
      </c>
      <c r="D411" s="402" t="s">
        <v>297</v>
      </c>
      <c r="E411" s="77" t="s">
        <v>298</v>
      </c>
      <c r="F411" s="293"/>
      <c r="G411" s="239"/>
      <c r="H411" s="261"/>
      <c r="I411" s="224"/>
      <c r="J411" s="322"/>
      <c r="K411" s="372"/>
      <c r="L411" s="402" t="s">
        <v>375</v>
      </c>
      <c r="M411" s="60"/>
      <c r="N411" s="60"/>
      <c r="O411" s="49"/>
      <c r="P411" s="60"/>
      <c r="Q411" s="24"/>
      <c r="S411" s="16"/>
    </row>
    <row r="412" spans="1:19" s="11" customFormat="1" ht="25.5" customHeight="1">
      <c r="A412" s="403"/>
      <c r="B412" s="403"/>
      <c r="C412" s="447"/>
      <c r="D412" s="403"/>
      <c r="E412" s="74" t="s">
        <v>226</v>
      </c>
      <c r="F412" s="294">
        <v>559000</v>
      </c>
      <c r="G412" s="262">
        <f>ROUND(F412*1.05,-3)</f>
        <v>587000</v>
      </c>
      <c r="H412" s="263">
        <f>ROUND(G412*1.3,-3)</f>
        <v>763000</v>
      </c>
      <c r="I412" s="119">
        <f t="shared" ref="I412:I413" si="93">ROUND(J412/1.3*1.03,-3)</f>
        <v>635000</v>
      </c>
      <c r="J412" s="323">
        <f>ROUND(H412*1.05,-3)</f>
        <v>801000</v>
      </c>
      <c r="K412" s="355"/>
      <c r="L412" s="403"/>
      <c r="M412" s="60"/>
      <c r="N412" s="60"/>
      <c r="O412" s="49"/>
      <c r="P412" s="60"/>
      <c r="Q412" s="24"/>
      <c r="S412" s="16"/>
    </row>
    <row r="413" spans="1:19" s="11" customFormat="1" ht="25.5" customHeight="1">
      <c r="A413" s="404"/>
      <c r="B413" s="404"/>
      <c r="C413" s="448"/>
      <c r="D413" s="404"/>
      <c r="E413" s="74" t="s">
        <v>227</v>
      </c>
      <c r="F413" s="294">
        <v>590000</v>
      </c>
      <c r="G413" s="262">
        <f>ROUND(F413*1.05,-3)</f>
        <v>620000</v>
      </c>
      <c r="H413" s="263">
        <f>ROUND(G413*1.3,-3)</f>
        <v>806000</v>
      </c>
      <c r="I413" s="119">
        <f t="shared" si="93"/>
        <v>670000</v>
      </c>
      <c r="J413" s="323">
        <f>ROUND(H413*1.05,-3)</f>
        <v>846000</v>
      </c>
      <c r="K413" s="356"/>
      <c r="L413" s="404"/>
      <c r="M413" s="60"/>
      <c r="N413" s="60"/>
      <c r="O413" s="49"/>
      <c r="P413" s="60"/>
      <c r="Q413" s="24"/>
      <c r="S413" s="16"/>
    </row>
    <row r="414" spans="1:19" s="11" customFormat="1" ht="47.25" customHeight="1">
      <c r="A414" s="402">
        <v>5</v>
      </c>
      <c r="B414" s="402"/>
      <c r="C414" s="446" t="s">
        <v>62</v>
      </c>
      <c r="D414" s="402" t="s">
        <v>299</v>
      </c>
      <c r="E414" s="77" t="s">
        <v>300</v>
      </c>
      <c r="F414" s="295"/>
      <c r="G414" s="264"/>
      <c r="H414" s="265"/>
      <c r="I414" s="198"/>
      <c r="J414" s="324"/>
      <c r="K414" s="375"/>
      <c r="L414" s="402" t="s">
        <v>375</v>
      </c>
      <c r="M414" s="60"/>
      <c r="N414" s="60"/>
      <c r="O414" s="49"/>
      <c r="P414" s="60"/>
      <c r="Q414" s="24"/>
      <c r="S414" s="16"/>
    </row>
    <row r="415" spans="1:19" s="11" customFormat="1" ht="29.25" customHeight="1">
      <c r="A415" s="403"/>
      <c r="B415" s="403"/>
      <c r="C415" s="447"/>
      <c r="D415" s="403"/>
      <c r="E415" s="74" t="s">
        <v>301</v>
      </c>
      <c r="F415" s="294">
        <v>683000</v>
      </c>
      <c r="G415" s="262">
        <f>ROUND(F415*1.05,-3)</f>
        <v>717000</v>
      </c>
      <c r="H415" s="263">
        <f>ROUND(G415*1.3,-3)</f>
        <v>932000</v>
      </c>
      <c r="I415" s="119">
        <f t="shared" ref="I415:I416" si="94">ROUND(J415/1.3*1.03,-3)</f>
        <v>776000</v>
      </c>
      <c r="J415" s="323">
        <f>ROUND(H415*1.05,-3)</f>
        <v>979000</v>
      </c>
      <c r="K415" s="355"/>
      <c r="L415" s="403"/>
      <c r="M415" s="60"/>
      <c r="N415" s="60"/>
      <c r="O415" s="49"/>
      <c r="P415" s="60"/>
      <c r="Q415" s="24"/>
      <c r="S415" s="16"/>
    </row>
    <row r="416" spans="1:19" s="11" customFormat="1" ht="29.25" customHeight="1">
      <c r="A416" s="404"/>
      <c r="B416" s="404"/>
      <c r="C416" s="448"/>
      <c r="D416" s="404"/>
      <c r="E416" s="74" t="s">
        <v>302</v>
      </c>
      <c r="F416" s="294">
        <v>721000</v>
      </c>
      <c r="G416" s="262">
        <f>ROUND(F416*1.05,-3)</f>
        <v>757000</v>
      </c>
      <c r="H416" s="263">
        <f>ROUND(G416*1.3,-3)</f>
        <v>984000</v>
      </c>
      <c r="I416" s="119">
        <f t="shared" si="94"/>
        <v>818000</v>
      </c>
      <c r="J416" s="323">
        <f>ROUND(H416*1.05,-3)</f>
        <v>1033000</v>
      </c>
      <c r="K416" s="356"/>
      <c r="L416" s="404"/>
      <c r="M416" s="60"/>
      <c r="N416" s="60"/>
      <c r="O416" s="49"/>
      <c r="P416" s="60"/>
      <c r="Q416" s="24"/>
      <c r="S416" s="16"/>
    </row>
    <row r="417" spans="1:19" s="11" customFormat="1" ht="52.5" customHeight="1">
      <c r="A417" s="402">
        <v>6</v>
      </c>
      <c r="B417" s="402"/>
      <c r="C417" s="446" t="s">
        <v>396</v>
      </c>
      <c r="D417" s="402" t="s">
        <v>303</v>
      </c>
      <c r="E417" s="77" t="s">
        <v>304</v>
      </c>
      <c r="F417" s="293"/>
      <c r="G417" s="239"/>
      <c r="H417" s="261"/>
      <c r="I417" s="224"/>
      <c r="J417" s="322"/>
      <c r="K417" s="372"/>
      <c r="L417" s="402" t="s">
        <v>375</v>
      </c>
      <c r="M417" s="60"/>
      <c r="N417" s="60"/>
      <c r="O417" s="60"/>
      <c r="P417" s="60"/>
      <c r="Q417" s="24"/>
      <c r="S417" s="16"/>
    </row>
    <row r="418" spans="1:19" s="11" customFormat="1" ht="25.5" customHeight="1">
      <c r="A418" s="403"/>
      <c r="B418" s="403"/>
      <c r="C418" s="447"/>
      <c r="D418" s="403"/>
      <c r="E418" s="74" t="s">
        <v>226</v>
      </c>
      <c r="F418" s="294">
        <v>391000</v>
      </c>
      <c r="G418" s="262">
        <f>ROUND(F418*1.05,-3)</f>
        <v>411000</v>
      </c>
      <c r="H418" s="263">
        <f>ROUND(G418*1.3,-3)</f>
        <v>534000</v>
      </c>
      <c r="I418" s="119">
        <f t="shared" ref="I418:I419" si="95">ROUND(J418/1.3*1.03,-3)</f>
        <v>444000</v>
      </c>
      <c r="J418" s="323">
        <f>ROUND(H418*1.05,-3)</f>
        <v>561000</v>
      </c>
      <c r="K418" s="355"/>
      <c r="L418" s="403"/>
      <c r="M418" s="40"/>
      <c r="N418" s="60"/>
      <c r="O418" s="49"/>
      <c r="P418" s="40"/>
      <c r="Q418" s="24"/>
      <c r="S418" s="16"/>
    </row>
    <row r="419" spans="1:19" s="11" customFormat="1" ht="25.5" customHeight="1">
      <c r="A419" s="404"/>
      <c r="B419" s="404"/>
      <c r="C419" s="448"/>
      <c r="D419" s="404"/>
      <c r="E419" s="74" t="s">
        <v>227</v>
      </c>
      <c r="F419" s="294">
        <v>407000</v>
      </c>
      <c r="G419" s="262">
        <f>ROUND(F419*1.05,-3)</f>
        <v>427000</v>
      </c>
      <c r="H419" s="263">
        <f>ROUND(G419*1.3,-3)</f>
        <v>555000</v>
      </c>
      <c r="I419" s="119">
        <f t="shared" si="95"/>
        <v>462000</v>
      </c>
      <c r="J419" s="323">
        <f>ROUND(H419*1.05,-3)</f>
        <v>583000</v>
      </c>
      <c r="K419" s="356"/>
      <c r="L419" s="404"/>
      <c r="M419" s="40"/>
      <c r="N419" s="60"/>
      <c r="O419" s="49"/>
      <c r="P419" s="40"/>
      <c r="Q419" s="24"/>
      <c r="S419" s="16"/>
    </row>
    <row r="420" spans="1:19" s="11" customFormat="1" ht="61.5" customHeight="1">
      <c r="A420" s="408">
        <v>7</v>
      </c>
      <c r="B420" s="441"/>
      <c r="C420" s="75"/>
      <c r="D420" s="75"/>
      <c r="E420" s="77" t="s">
        <v>554</v>
      </c>
      <c r="F420" s="294"/>
      <c r="G420" s="259"/>
      <c r="H420" s="252"/>
      <c r="I420" s="229"/>
      <c r="J420" s="312"/>
      <c r="K420" s="363"/>
      <c r="L420" s="211"/>
      <c r="M420" s="62"/>
      <c r="N420" s="60"/>
      <c r="O420" s="62"/>
      <c r="P420" s="62"/>
      <c r="Q420" s="24"/>
    </row>
    <row r="421" spans="1:19" s="11" customFormat="1" ht="27.75" customHeight="1">
      <c r="A421" s="409"/>
      <c r="B421" s="441"/>
      <c r="C421" s="68" t="s">
        <v>598</v>
      </c>
      <c r="D421" s="78" t="s">
        <v>305</v>
      </c>
      <c r="E421" s="74" t="s">
        <v>395</v>
      </c>
      <c r="F421" s="294"/>
      <c r="G421" s="262">
        <v>498000</v>
      </c>
      <c r="H421" s="263">
        <f>ROUND(G421*1.3,-4)</f>
        <v>650000</v>
      </c>
      <c r="I421" s="119">
        <f t="shared" ref="I421:I422" si="96">ROUND(J421/1.3*1.03,-3)</f>
        <v>541000</v>
      </c>
      <c r="J421" s="323">
        <f>ROUND(H421*1.05,-3)</f>
        <v>683000</v>
      </c>
      <c r="K421" s="352"/>
      <c r="L421" s="211" t="s">
        <v>375</v>
      </c>
      <c r="M421" s="62"/>
      <c r="N421" s="60"/>
      <c r="O421" s="62"/>
      <c r="P421" s="62"/>
      <c r="Q421" s="24"/>
    </row>
    <row r="422" spans="1:19" s="11" customFormat="1" ht="27.75" customHeight="1">
      <c r="A422" s="410"/>
      <c r="B422" s="441"/>
      <c r="C422" s="68" t="s">
        <v>599</v>
      </c>
      <c r="D422" s="78" t="s">
        <v>305</v>
      </c>
      <c r="E422" s="74" t="s">
        <v>230</v>
      </c>
      <c r="F422" s="294"/>
      <c r="G422" s="262">
        <v>568000</v>
      </c>
      <c r="H422" s="263">
        <f>ROUND(G422*1.3,-4)</f>
        <v>740000</v>
      </c>
      <c r="I422" s="119">
        <f t="shared" si="96"/>
        <v>616000</v>
      </c>
      <c r="J422" s="323">
        <f>ROUND(H422*1.05,-3)</f>
        <v>777000</v>
      </c>
      <c r="K422" s="352"/>
      <c r="L422" s="211"/>
      <c r="M422" s="62"/>
      <c r="N422" s="60"/>
      <c r="O422" s="62"/>
      <c r="P422" s="62"/>
      <c r="Q422" s="24"/>
      <c r="S422" s="17"/>
    </row>
    <row r="423" spans="1:19" s="18" customFormat="1" ht="60.75" customHeight="1">
      <c r="A423" s="408">
        <v>8</v>
      </c>
      <c r="B423" s="441"/>
      <c r="C423" s="75"/>
      <c r="D423" s="75"/>
      <c r="E423" s="77" t="s">
        <v>555</v>
      </c>
      <c r="F423" s="294"/>
      <c r="G423" s="262"/>
      <c r="H423" s="262"/>
      <c r="I423" s="76"/>
      <c r="J423" s="325"/>
      <c r="K423" s="376"/>
      <c r="L423" s="211"/>
      <c r="M423" s="62"/>
      <c r="N423" s="60"/>
      <c r="O423" s="62"/>
      <c r="P423" s="62"/>
      <c r="Q423" s="60"/>
    </row>
    <row r="424" spans="1:19" s="18" customFormat="1" ht="29.25" customHeight="1">
      <c r="A424" s="409"/>
      <c r="B424" s="441"/>
      <c r="C424" s="68" t="s">
        <v>598</v>
      </c>
      <c r="D424" s="78" t="s">
        <v>305</v>
      </c>
      <c r="E424" s="74" t="s">
        <v>395</v>
      </c>
      <c r="F424" s="294"/>
      <c r="G424" s="262">
        <v>508000</v>
      </c>
      <c r="H424" s="263">
        <f>ROUND(G424*1.3,-4)</f>
        <v>660000</v>
      </c>
      <c r="I424" s="119">
        <f t="shared" ref="I424:I425" si="97">ROUND(J424/1.3*1.03,-3)</f>
        <v>549000</v>
      </c>
      <c r="J424" s="323">
        <f>ROUND(H424*1.05,-3)</f>
        <v>693000</v>
      </c>
      <c r="K424" s="352"/>
      <c r="L424" s="211" t="s">
        <v>375</v>
      </c>
      <c r="M424" s="62"/>
      <c r="N424" s="60"/>
      <c r="O424" s="62"/>
      <c r="P424" s="62"/>
      <c r="Q424" s="60"/>
    </row>
    <row r="425" spans="1:19" s="18" customFormat="1" ht="29.25" customHeight="1">
      <c r="A425" s="410"/>
      <c r="B425" s="441"/>
      <c r="C425" s="68" t="s">
        <v>599</v>
      </c>
      <c r="D425" s="78" t="s">
        <v>305</v>
      </c>
      <c r="E425" s="74" t="s">
        <v>230</v>
      </c>
      <c r="F425" s="294"/>
      <c r="G425" s="262">
        <v>578000</v>
      </c>
      <c r="H425" s="263">
        <f>ROUND(G425*1.3,-4)</f>
        <v>750000</v>
      </c>
      <c r="I425" s="119">
        <f t="shared" si="97"/>
        <v>624000</v>
      </c>
      <c r="J425" s="323">
        <f>ROUND(H425*1.05,-3)</f>
        <v>788000</v>
      </c>
      <c r="K425" s="352"/>
      <c r="L425" s="211"/>
      <c r="M425" s="62"/>
      <c r="N425" s="60"/>
      <c r="O425" s="62"/>
      <c r="P425" s="62"/>
      <c r="Q425" s="60"/>
      <c r="S425" s="136"/>
    </row>
    <row r="426" spans="1:19" s="11" customFormat="1" ht="30" customHeight="1">
      <c r="A426" s="408">
        <v>9</v>
      </c>
      <c r="B426" s="402"/>
      <c r="C426" s="75"/>
      <c r="D426" s="402" t="s">
        <v>306</v>
      </c>
      <c r="E426" s="77" t="s">
        <v>307</v>
      </c>
      <c r="F426" s="293"/>
      <c r="G426" s="239"/>
      <c r="H426" s="261"/>
      <c r="I426" s="227"/>
      <c r="J426" s="326"/>
      <c r="K426" s="377"/>
      <c r="L426" s="146"/>
      <c r="M426" s="60"/>
      <c r="N426" s="60"/>
      <c r="O426" s="60"/>
      <c r="P426" s="60"/>
      <c r="Q426" s="24"/>
      <c r="S426" s="16"/>
    </row>
    <row r="427" spans="1:19" s="11" customFormat="1" ht="23.25" customHeight="1">
      <c r="A427" s="409"/>
      <c r="B427" s="403"/>
      <c r="C427" s="399" t="s">
        <v>399</v>
      </c>
      <c r="D427" s="403"/>
      <c r="E427" s="74" t="s">
        <v>663</v>
      </c>
      <c r="F427" s="294">
        <v>308000</v>
      </c>
      <c r="G427" s="262">
        <v>323000</v>
      </c>
      <c r="H427" s="263">
        <v>420000</v>
      </c>
      <c r="I427" s="119">
        <f t="shared" ref="I427:I432" si="98">ROUND(J427/1.3*1.03,-3)</f>
        <v>349000</v>
      </c>
      <c r="J427" s="323">
        <f t="shared" ref="J427:J432" si="99">ROUND(H427*1.05,-3)</f>
        <v>441000</v>
      </c>
      <c r="K427" s="354"/>
      <c r="L427" s="413" t="s">
        <v>375</v>
      </c>
      <c r="M427" s="40"/>
      <c r="N427" s="40"/>
      <c r="O427" s="40"/>
      <c r="P427" s="40"/>
      <c r="Q427" s="39"/>
      <c r="S427" s="16"/>
    </row>
    <row r="428" spans="1:19" s="11" customFormat="1" ht="23.25" customHeight="1">
      <c r="A428" s="409"/>
      <c r="B428" s="403"/>
      <c r="C428" s="400"/>
      <c r="D428" s="403"/>
      <c r="E428" s="74" t="s">
        <v>666</v>
      </c>
      <c r="F428" s="294">
        <v>318000</v>
      </c>
      <c r="G428" s="262">
        <v>334000</v>
      </c>
      <c r="H428" s="263">
        <v>434000</v>
      </c>
      <c r="I428" s="119">
        <f t="shared" si="98"/>
        <v>361000</v>
      </c>
      <c r="J428" s="323">
        <f t="shared" si="99"/>
        <v>456000</v>
      </c>
      <c r="K428" s="355"/>
      <c r="L428" s="414"/>
      <c r="M428" s="40"/>
      <c r="N428" s="40"/>
      <c r="O428" s="40"/>
      <c r="P428" s="40"/>
      <c r="Q428" s="39"/>
      <c r="S428" s="16"/>
    </row>
    <row r="429" spans="1:19" s="11" customFormat="1" ht="23.25" customHeight="1">
      <c r="A429" s="409"/>
      <c r="B429" s="403"/>
      <c r="C429" s="399" t="s">
        <v>400</v>
      </c>
      <c r="D429" s="403"/>
      <c r="E429" s="74" t="s">
        <v>664</v>
      </c>
      <c r="F429" s="294">
        <v>360000</v>
      </c>
      <c r="G429" s="262">
        <v>378000</v>
      </c>
      <c r="H429" s="263">
        <v>491000</v>
      </c>
      <c r="I429" s="119">
        <f t="shared" si="98"/>
        <v>409000</v>
      </c>
      <c r="J429" s="323">
        <f t="shared" si="99"/>
        <v>516000</v>
      </c>
      <c r="K429" s="354"/>
      <c r="L429" s="413" t="s">
        <v>375</v>
      </c>
      <c r="M429" s="40"/>
      <c r="N429" s="40"/>
      <c r="O429" s="40"/>
      <c r="P429" s="40"/>
      <c r="Q429" s="39"/>
      <c r="S429" s="16"/>
    </row>
    <row r="430" spans="1:19" s="11" customFormat="1" ht="23.25" customHeight="1">
      <c r="A430" s="409"/>
      <c r="B430" s="403"/>
      <c r="C430" s="400"/>
      <c r="D430" s="403"/>
      <c r="E430" s="74" t="s">
        <v>667</v>
      </c>
      <c r="F430" s="294">
        <v>370000</v>
      </c>
      <c r="G430" s="262">
        <v>389000</v>
      </c>
      <c r="H430" s="263">
        <v>506000</v>
      </c>
      <c r="I430" s="119">
        <f t="shared" si="98"/>
        <v>421000</v>
      </c>
      <c r="J430" s="323">
        <f t="shared" si="99"/>
        <v>531000</v>
      </c>
      <c r="K430" s="355"/>
      <c r="L430" s="414"/>
      <c r="M430" s="40"/>
      <c r="N430" s="40"/>
      <c r="O430" s="40"/>
      <c r="P430" s="40"/>
      <c r="Q430" s="39"/>
      <c r="S430" s="16"/>
    </row>
    <row r="431" spans="1:19" s="11" customFormat="1" ht="23.25" customHeight="1">
      <c r="A431" s="409"/>
      <c r="B431" s="403"/>
      <c r="C431" s="399" t="s">
        <v>401</v>
      </c>
      <c r="D431" s="403"/>
      <c r="E431" s="74" t="s">
        <v>665</v>
      </c>
      <c r="F431" s="294">
        <v>366000</v>
      </c>
      <c r="G431" s="262">
        <v>384000</v>
      </c>
      <c r="H431" s="263">
        <v>499000</v>
      </c>
      <c r="I431" s="119">
        <f t="shared" si="98"/>
        <v>415000</v>
      </c>
      <c r="J431" s="323">
        <f t="shared" si="99"/>
        <v>524000</v>
      </c>
      <c r="K431" s="354"/>
      <c r="L431" s="413" t="s">
        <v>375</v>
      </c>
      <c r="M431" s="40"/>
      <c r="N431" s="40"/>
      <c r="O431" s="40"/>
      <c r="P431" s="40"/>
      <c r="Q431" s="39"/>
      <c r="S431" s="16"/>
    </row>
    <row r="432" spans="1:19" s="11" customFormat="1" ht="23.25" customHeight="1">
      <c r="A432" s="410"/>
      <c r="B432" s="403"/>
      <c r="C432" s="400"/>
      <c r="D432" s="403"/>
      <c r="E432" s="74" t="s">
        <v>668</v>
      </c>
      <c r="F432" s="294">
        <v>376000</v>
      </c>
      <c r="G432" s="262">
        <v>395000</v>
      </c>
      <c r="H432" s="263">
        <v>514000</v>
      </c>
      <c r="I432" s="119">
        <f t="shared" si="98"/>
        <v>428000</v>
      </c>
      <c r="J432" s="323">
        <f t="shared" si="99"/>
        <v>540000</v>
      </c>
      <c r="K432" s="355"/>
      <c r="L432" s="414"/>
      <c r="M432" s="40"/>
      <c r="N432" s="40"/>
      <c r="O432" s="40"/>
      <c r="P432" s="40"/>
      <c r="Q432" s="39"/>
      <c r="S432" s="16"/>
    </row>
    <row r="433" spans="1:19" s="18" customFormat="1" ht="54.75" customHeight="1">
      <c r="A433" s="408">
        <v>10</v>
      </c>
      <c r="B433" s="402"/>
      <c r="C433" s="75"/>
      <c r="D433" s="402" t="s">
        <v>229</v>
      </c>
      <c r="E433" s="77" t="s">
        <v>397</v>
      </c>
      <c r="F433" s="290"/>
      <c r="G433" s="259"/>
      <c r="H433" s="252"/>
      <c r="I433" s="229"/>
      <c r="J433" s="312"/>
      <c r="K433" s="363"/>
      <c r="L433" s="211"/>
      <c r="M433" s="40"/>
      <c r="N433" s="40"/>
      <c r="O433" s="40"/>
      <c r="P433" s="40"/>
      <c r="Q433" s="40"/>
      <c r="S433" s="19"/>
    </row>
    <row r="434" spans="1:19" s="18" customFormat="1" ht="28.5" customHeight="1">
      <c r="A434" s="409"/>
      <c r="B434" s="403"/>
      <c r="C434" s="73" t="s">
        <v>398</v>
      </c>
      <c r="D434" s="403"/>
      <c r="E434" s="74" t="s">
        <v>395</v>
      </c>
      <c r="F434" s="294">
        <v>196000</v>
      </c>
      <c r="G434" s="262">
        <v>206000</v>
      </c>
      <c r="H434" s="263">
        <v>268000</v>
      </c>
      <c r="I434" s="119">
        <f t="shared" ref="I434:I439" si="100">ROUND(J434/1.3*1.03,-3)</f>
        <v>223000</v>
      </c>
      <c r="J434" s="323">
        <f>ROUND(H434*1.05,-3)</f>
        <v>281000</v>
      </c>
      <c r="K434" s="352"/>
      <c r="L434" s="211" t="s">
        <v>375</v>
      </c>
      <c r="M434" s="40"/>
      <c r="N434" s="40"/>
      <c r="O434" s="40"/>
      <c r="P434" s="40"/>
      <c r="Q434" s="40"/>
      <c r="S434" s="19"/>
    </row>
    <row r="435" spans="1:19" s="18" customFormat="1" ht="28.5" customHeight="1">
      <c r="A435" s="409"/>
      <c r="B435" s="403"/>
      <c r="C435" s="73" t="s">
        <v>376</v>
      </c>
      <c r="D435" s="403"/>
      <c r="E435" s="74" t="s">
        <v>230</v>
      </c>
      <c r="F435" s="294">
        <v>241000</v>
      </c>
      <c r="G435" s="262">
        <v>253000</v>
      </c>
      <c r="H435" s="263">
        <v>329000</v>
      </c>
      <c r="I435" s="119">
        <f t="shared" si="100"/>
        <v>273000</v>
      </c>
      <c r="J435" s="323">
        <f>ROUND(H435*1.05,-3)</f>
        <v>345000</v>
      </c>
      <c r="K435" s="352"/>
      <c r="L435" s="211"/>
      <c r="M435" s="40"/>
      <c r="N435" s="40"/>
      <c r="O435" s="40"/>
      <c r="P435" s="40"/>
      <c r="Q435" s="40"/>
      <c r="S435" s="19"/>
    </row>
    <row r="436" spans="1:19" s="18" customFormat="1" ht="28.5" customHeight="1">
      <c r="A436" s="410"/>
      <c r="B436" s="404"/>
      <c r="C436" s="73" t="s">
        <v>377</v>
      </c>
      <c r="D436" s="404"/>
      <c r="E436" s="74" t="s">
        <v>231</v>
      </c>
      <c r="F436" s="294">
        <v>280000</v>
      </c>
      <c r="G436" s="262">
        <v>294000</v>
      </c>
      <c r="H436" s="263">
        <v>382000</v>
      </c>
      <c r="I436" s="119">
        <f t="shared" si="100"/>
        <v>317000</v>
      </c>
      <c r="J436" s="323">
        <f>ROUND(H436*1.05,-3)-1000</f>
        <v>400000</v>
      </c>
      <c r="K436" s="352"/>
      <c r="L436" s="211" t="s">
        <v>375</v>
      </c>
      <c r="M436" s="40"/>
      <c r="N436" s="40"/>
      <c r="O436" s="40"/>
      <c r="P436" s="40"/>
      <c r="Q436" s="40"/>
      <c r="S436" s="19"/>
    </row>
    <row r="437" spans="1:19" s="14" customFormat="1" ht="107.25" customHeight="1">
      <c r="A437" s="65">
        <v>11</v>
      </c>
      <c r="B437" s="110"/>
      <c r="C437" s="68" t="s">
        <v>63</v>
      </c>
      <c r="D437" s="65" t="s">
        <v>402</v>
      </c>
      <c r="E437" s="77" t="s">
        <v>670</v>
      </c>
      <c r="F437" s="282">
        <v>998000</v>
      </c>
      <c r="G437" s="247">
        <f>ROUND(F437*1.03,-4)</f>
        <v>1030000</v>
      </c>
      <c r="H437" s="245">
        <f>ROUND(G437*1.3,-4)</f>
        <v>1340000</v>
      </c>
      <c r="I437" s="119">
        <f t="shared" si="100"/>
        <v>1117000</v>
      </c>
      <c r="J437" s="323">
        <f>ROUND(H437*1.05,-4)</f>
        <v>1410000</v>
      </c>
      <c r="K437" s="352"/>
      <c r="L437" s="211" t="s">
        <v>375</v>
      </c>
      <c r="N437" s="57"/>
      <c r="O437" s="60"/>
      <c r="P437" s="58"/>
      <c r="Q437" s="37"/>
      <c r="R437" s="13"/>
    </row>
    <row r="438" spans="1:19" s="14" customFormat="1" ht="107.25" customHeight="1">
      <c r="A438" s="65">
        <v>12</v>
      </c>
      <c r="B438" s="110"/>
      <c r="C438" s="68" t="s">
        <v>64</v>
      </c>
      <c r="D438" s="65" t="s">
        <v>402</v>
      </c>
      <c r="E438" s="77" t="s">
        <v>669</v>
      </c>
      <c r="F438" s="282">
        <v>998000</v>
      </c>
      <c r="G438" s="247">
        <f>ROUND(F438*1.03,-4)</f>
        <v>1030000</v>
      </c>
      <c r="H438" s="245">
        <f>ROUND(G438*1.3,-4)</f>
        <v>1340000</v>
      </c>
      <c r="I438" s="119">
        <f t="shared" si="100"/>
        <v>1117000</v>
      </c>
      <c r="J438" s="323">
        <f>ROUND(H438*1.05,-4)</f>
        <v>1410000</v>
      </c>
      <c r="K438" s="352"/>
      <c r="L438" s="211" t="s">
        <v>375</v>
      </c>
      <c r="M438" s="60"/>
      <c r="N438" s="57"/>
      <c r="O438" s="60"/>
      <c r="P438" s="58"/>
      <c r="Q438" s="37"/>
      <c r="R438" s="13"/>
    </row>
    <row r="439" spans="1:19" s="11" customFormat="1" ht="107.25" customHeight="1">
      <c r="A439" s="65">
        <v>13</v>
      </c>
      <c r="B439" s="110"/>
      <c r="C439" s="68" t="s">
        <v>379</v>
      </c>
      <c r="D439" s="78" t="s">
        <v>308</v>
      </c>
      <c r="E439" s="77" t="s">
        <v>309</v>
      </c>
      <c r="F439" s="294">
        <v>980000</v>
      </c>
      <c r="G439" s="262">
        <v>980000</v>
      </c>
      <c r="H439" s="263">
        <f>ROUND(G439*1.3,-4)</f>
        <v>1270000</v>
      </c>
      <c r="I439" s="119">
        <f t="shared" si="100"/>
        <v>1054000</v>
      </c>
      <c r="J439" s="323">
        <f>ROUND(H439*1.05,-4)</f>
        <v>1330000</v>
      </c>
      <c r="K439" s="352"/>
      <c r="L439" s="211" t="s">
        <v>375</v>
      </c>
      <c r="M439" s="49"/>
      <c r="N439" s="49"/>
      <c r="O439" s="49"/>
      <c r="P439" s="49"/>
      <c r="Q439" s="23"/>
    </row>
    <row r="440" spans="1:19" s="11" customFormat="1" ht="75.75" customHeight="1">
      <c r="A440" s="159"/>
      <c r="B440" s="440" t="s">
        <v>625</v>
      </c>
      <c r="C440" s="440"/>
      <c r="D440" s="440"/>
      <c r="E440" s="440"/>
      <c r="F440" s="440"/>
      <c r="G440" s="440"/>
      <c r="H440" s="440"/>
      <c r="I440" s="222"/>
      <c r="J440" s="327"/>
      <c r="K440" s="378"/>
      <c r="L440" s="166"/>
      <c r="M440" s="63"/>
      <c r="N440" s="63"/>
      <c r="O440" s="63"/>
      <c r="P440" s="63"/>
      <c r="Q440" s="26"/>
      <c r="S440" s="16"/>
    </row>
    <row r="441" spans="1:19" s="11" customFormat="1" ht="8.25" customHeight="1">
      <c r="A441" s="49"/>
      <c r="B441" s="169"/>
      <c r="C441" s="169"/>
      <c r="D441" s="169"/>
      <c r="E441" s="169"/>
      <c r="F441" s="296"/>
      <c r="G441" s="266"/>
      <c r="H441" s="266"/>
      <c r="I441" s="169"/>
      <c r="J441" s="328"/>
      <c r="K441" s="379"/>
      <c r="L441" s="147"/>
      <c r="M441" s="63"/>
      <c r="N441" s="63"/>
      <c r="O441" s="63"/>
      <c r="P441" s="63"/>
      <c r="Q441" s="26"/>
      <c r="S441" s="16"/>
    </row>
    <row r="442" spans="1:19" s="11" customFormat="1" ht="8.25" customHeight="1">
      <c r="A442" s="49"/>
      <c r="B442" s="169"/>
      <c r="C442" s="169"/>
      <c r="D442" s="169"/>
      <c r="E442" s="169"/>
      <c r="F442" s="296"/>
      <c r="G442" s="266"/>
      <c r="H442" s="266"/>
      <c r="I442" s="169"/>
      <c r="J442" s="328"/>
      <c r="K442" s="379"/>
      <c r="L442" s="147"/>
      <c r="M442" s="63"/>
      <c r="N442" s="63"/>
      <c r="O442" s="63"/>
      <c r="P442" s="63"/>
      <c r="Q442" s="26"/>
      <c r="S442" s="16"/>
    </row>
    <row r="443" spans="1:19" s="11" customFormat="1" ht="8.25" customHeight="1">
      <c r="A443" s="160"/>
      <c r="B443" s="167"/>
      <c r="C443" s="167"/>
      <c r="D443" s="167"/>
      <c r="E443" s="167"/>
      <c r="F443" s="297"/>
      <c r="G443" s="267"/>
      <c r="H443" s="267"/>
      <c r="I443" s="167"/>
      <c r="J443" s="329"/>
      <c r="K443" s="380"/>
      <c r="L443" s="168"/>
      <c r="M443" s="63"/>
      <c r="N443" s="63"/>
      <c r="O443" s="63"/>
      <c r="P443" s="63"/>
      <c r="Q443" s="26"/>
      <c r="S443" s="16"/>
    </row>
    <row r="444" spans="1:19" ht="24" customHeight="1">
      <c r="A444" s="73" t="s">
        <v>573</v>
      </c>
      <c r="B444" s="436" t="s">
        <v>5</v>
      </c>
      <c r="C444" s="437"/>
      <c r="D444" s="437"/>
      <c r="E444" s="437"/>
      <c r="F444" s="437"/>
      <c r="G444" s="437"/>
      <c r="H444" s="437"/>
      <c r="I444" s="437"/>
      <c r="J444" s="437"/>
      <c r="K444" s="437"/>
      <c r="L444" s="438"/>
    </row>
    <row r="445" spans="1:19" s="11" customFormat="1" ht="45" customHeight="1">
      <c r="A445" s="402">
        <v>1</v>
      </c>
      <c r="B445" s="402"/>
      <c r="C445" s="399" t="s">
        <v>94</v>
      </c>
      <c r="D445" s="402" t="s">
        <v>310</v>
      </c>
      <c r="E445" s="405" t="s">
        <v>311</v>
      </c>
      <c r="F445" s="406"/>
      <c r="G445" s="407"/>
      <c r="H445" s="261"/>
      <c r="I445" s="224"/>
      <c r="J445" s="322"/>
      <c r="K445" s="372"/>
      <c r="L445" s="413" t="s">
        <v>375</v>
      </c>
      <c r="M445" s="49"/>
      <c r="N445" s="49"/>
      <c r="O445" s="49"/>
      <c r="P445" s="49"/>
      <c r="Q445" s="23"/>
    </row>
    <row r="446" spans="1:19" s="11" customFormat="1" ht="20.25" customHeight="1">
      <c r="A446" s="403"/>
      <c r="B446" s="403"/>
      <c r="C446" s="400"/>
      <c r="D446" s="403"/>
      <c r="E446" s="74" t="s">
        <v>237</v>
      </c>
      <c r="F446" s="298">
        <v>1185000</v>
      </c>
      <c r="G446" s="262">
        <f>ROUND(F446*1.05,-4)</f>
        <v>1240000</v>
      </c>
      <c r="H446" s="263">
        <f>ROUND(G446*1.3,-4)</f>
        <v>1610000</v>
      </c>
      <c r="I446" s="119">
        <f t="shared" ref="I446:I450" si="101">ROUND(J446/1.3*1.03,-3)</f>
        <v>1339000</v>
      </c>
      <c r="J446" s="323">
        <f>ROUND(H446*1.05,-4)</f>
        <v>1690000</v>
      </c>
      <c r="K446" s="355"/>
      <c r="L446" s="414"/>
      <c r="M446" s="49"/>
      <c r="N446" s="49"/>
      <c r="O446" s="49"/>
      <c r="P446" s="49"/>
      <c r="Q446" s="23"/>
    </row>
    <row r="447" spans="1:19" s="11" customFormat="1" ht="20.25" customHeight="1">
      <c r="A447" s="403"/>
      <c r="B447" s="403"/>
      <c r="C447" s="400"/>
      <c r="D447" s="403"/>
      <c r="E447" s="74" t="s">
        <v>238</v>
      </c>
      <c r="F447" s="298">
        <v>1035000</v>
      </c>
      <c r="G447" s="262">
        <f>ROUND(F447*1.05,-4)</f>
        <v>1090000</v>
      </c>
      <c r="H447" s="263">
        <f>ROUND(G447*1.3,-4)</f>
        <v>1420000</v>
      </c>
      <c r="I447" s="119">
        <f t="shared" si="101"/>
        <v>1181000</v>
      </c>
      <c r="J447" s="323">
        <f>ROUND(H447*1.05,-4)</f>
        <v>1490000</v>
      </c>
      <c r="K447" s="355"/>
      <c r="L447" s="414"/>
      <c r="M447" s="49"/>
      <c r="N447" s="49"/>
      <c r="O447" s="49"/>
      <c r="P447" s="49"/>
      <c r="Q447" s="23"/>
    </row>
    <row r="448" spans="1:19" s="11" customFormat="1" ht="20.25" customHeight="1">
      <c r="A448" s="403"/>
      <c r="B448" s="403"/>
      <c r="C448" s="400"/>
      <c r="D448" s="403"/>
      <c r="E448" s="74" t="s">
        <v>239</v>
      </c>
      <c r="F448" s="298">
        <v>955000</v>
      </c>
      <c r="G448" s="262">
        <f>ROUND(F448*1.05,-4)</f>
        <v>1000000</v>
      </c>
      <c r="H448" s="263">
        <f>ROUND(G448*1.3,-4)</f>
        <v>1300000</v>
      </c>
      <c r="I448" s="119">
        <f t="shared" si="101"/>
        <v>1085000</v>
      </c>
      <c r="J448" s="323">
        <f>ROUND(H448*1.05,-4)</f>
        <v>1370000</v>
      </c>
      <c r="K448" s="355"/>
      <c r="L448" s="414"/>
      <c r="M448" s="49"/>
      <c r="N448" s="49"/>
      <c r="O448" s="49"/>
      <c r="P448" s="49"/>
      <c r="Q448" s="23"/>
    </row>
    <row r="449" spans="1:17" s="11" customFormat="1" ht="20.25" customHeight="1">
      <c r="A449" s="403"/>
      <c r="B449" s="403"/>
      <c r="C449" s="400"/>
      <c r="D449" s="403"/>
      <c r="E449" s="74" t="s">
        <v>240</v>
      </c>
      <c r="F449" s="298">
        <v>925000</v>
      </c>
      <c r="G449" s="262">
        <f>ROUND(F449*1.05,-4)</f>
        <v>970000</v>
      </c>
      <c r="H449" s="263">
        <f>ROUND(G449*1.3,-4)</f>
        <v>1260000</v>
      </c>
      <c r="I449" s="119">
        <f t="shared" si="101"/>
        <v>1046000</v>
      </c>
      <c r="J449" s="323">
        <f>ROUND(H449*1.05,-4)</f>
        <v>1320000</v>
      </c>
      <c r="K449" s="355"/>
      <c r="L449" s="414"/>
      <c r="M449" s="49"/>
      <c r="N449" s="49"/>
      <c r="O449" s="49"/>
      <c r="P449" s="49"/>
      <c r="Q449" s="23"/>
    </row>
    <row r="450" spans="1:17" s="11" customFormat="1" ht="20.25" customHeight="1">
      <c r="A450" s="403"/>
      <c r="B450" s="403"/>
      <c r="C450" s="400"/>
      <c r="D450" s="403"/>
      <c r="E450" s="74" t="s">
        <v>241</v>
      </c>
      <c r="F450" s="298">
        <v>905000</v>
      </c>
      <c r="G450" s="262">
        <f>ROUND(F450*1.05,-4)</f>
        <v>950000</v>
      </c>
      <c r="H450" s="263">
        <f>ROUND(G450*1.3,-4)</f>
        <v>1240000</v>
      </c>
      <c r="I450" s="119">
        <f t="shared" si="101"/>
        <v>1030000</v>
      </c>
      <c r="J450" s="323">
        <f>ROUND(H450*1.05,-4)</f>
        <v>1300000</v>
      </c>
      <c r="K450" s="355"/>
      <c r="L450" s="414"/>
      <c r="N450" s="49"/>
      <c r="O450" s="49"/>
      <c r="P450" s="49"/>
      <c r="Q450" s="23"/>
    </row>
    <row r="451" spans="1:17" s="11" customFormat="1" ht="17.25" customHeight="1">
      <c r="A451" s="404"/>
      <c r="B451" s="404"/>
      <c r="C451" s="401"/>
      <c r="D451" s="404"/>
      <c r="E451" s="396" t="s">
        <v>803</v>
      </c>
      <c r="F451" s="397"/>
      <c r="G451" s="397"/>
      <c r="H451" s="398"/>
      <c r="I451" s="199"/>
      <c r="J451" s="330"/>
      <c r="K451" s="381"/>
      <c r="L451" s="415"/>
      <c r="N451" s="49"/>
      <c r="O451" s="49"/>
      <c r="P451" s="49"/>
      <c r="Q451" s="23"/>
    </row>
    <row r="452" spans="1:17" s="11" customFormat="1" ht="46.5" customHeight="1">
      <c r="A452" s="402">
        <v>2</v>
      </c>
      <c r="B452" s="402"/>
      <c r="C452" s="399" t="s">
        <v>95</v>
      </c>
      <c r="D452" s="402" t="s">
        <v>312</v>
      </c>
      <c r="E452" s="405" t="s">
        <v>671</v>
      </c>
      <c r="F452" s="406"/>
      <c r="G452" s="407"/>
      <c r="H452" s="261"/>
      <c r="I452" s="224"/>
      <c r="J452" s="322"/>
      <c r="K452" s="372"/>
      <c r="L452" s="413" t="s">
        <v>375</v>
      </c>
      <c r="N452" s="49"/>
      <c r="O452" s="49"/>
      <c r="P452" s="49"/>
      <c r="Q452" s="23"/>
    </row>
    <row r="453" spans="1:17" s="11" customFormat="1" ht="18.75" customHeight="1">
      <c r="A453" s="403"/>
      <c r="B453" s="403"/>
      <c r="C453" s="400"/>
      <c r="D453" s="403"/>
      <c r="E453" s="74" t="s">
        <v>237</v>
      </c>
      <c r="F453" s="294">
        <v>1345000</v>
      </c>
      <c r="G453" s="262">
        <f>ROUND(F453*1.05,-4)</f>
        <v>1410000</v>
      </c>
      <c r="H453" s="263">
        <f>ROUND(G453*1.3,-4)</f>
        <v>1830000</v>
      </c>
      <c r="I453" s="119">
        <f t="shared" ref="I453:I457" si="102">ROUND(J453/1.3*1.03,-3)</f>
        <v>1521000</v>
      </c>
      <c r="J453" s="323">
        <f>ROUND(H453*1.05,-4)</f>
        <v>1920000</v>
      </c>
      <c r="K453" s="355"/>
      <c r="L453" s="414"/>
      <c r="N453" s="49"/>
      <c r="O453" s="49"/>
      <c r="P453" s="49"/>
      <c r="Q453" s="23"/>
    </row>
    <row r="454" spans="1:17" s="11" customFormat="1" ht="18.75" customHeight="1">
      <c r="A454" s="403"/>
      <c r="B454" s="403"/>
      <c r="C454" s="400"/>
      <c r="D454" s="403"/>
      <c r="E454" s="74" t="s">
        <v>238</v>
      </c>
      <c r="F454" s="294">
        <v>1195000</v>
      </c>
      <c r="G454" s="262">
        <f>ROUND(F454*1.05,-4)</f>
        <v>1250000</v>
      </c>
      <c r="H454" s="263">
        <f>ROUND(G454*1.3,-4)</f>
        <v>1630000</v>
      </c>
      <c r="I454" s="119">
        <f t="shared" si="102"/>
        <v>1355000</v>
      </c>
      <c r="J454" s="323">
        <f>ROUND(H454*1.05,-4)</f>
        <v>1710000</v>
      </c>
      <c r="K454" s="355"/>
      <c r="L454" s="414"/>
      <c r="N454" s="49"/>
      <c r="O454" s="49"/>
      <c r="P454" s="49"/>
      <c r="Q454" s="23"/>
    </row>
    <row r="455" spans="1:17" s="11" customFormat="1" ht="18.75" customHeight="1">
      <c r="A455" s="403"/>
      <c r="B455" s="403"/>
      <c r="C455" s="400"/>
      <c r="D455" s="403"/>
      <c r="E455" s="74" t="s">
        <v>239</v>
      </c>
      <c r="F455" s="294">
        <v>1115000</v>
      </c>
      <c r="G455" s="262">
        <f>ROUND(F455*1.05,-4)</f>
        <v>1170000</v>
      </c>
      <c r="H455" s="263">
        <f>ROUND(G455*1.3,-4)</f>
        <v>1520000</v>
      </c>
      <c r="I455" s="119">
        <f t="shared" si="102"/>
        <v>1268000</v>
      </c>
      <c r="J455" s="323">
        <f>ROUND(H455*1.05,-4)</f>
        <v>1600000</v>
      </c>
      <c r="K455" s="355"/>
      <c r="L455" s="414"/>
      <c r="N455" s="49"/>
      <c r="O455" s="49"/>
      <c r="P455" s="49"/>
      <c r="Q455" s="23"/>
    </row>
    <row r="456" spans="1:17" s="11" customFormat="1" ht="18.75" customHeight="1">
      <c r="A456" s="403"/>
      <c r="B456" s="403"/>
      <c r="C456" s="400"/>
      <c r="D456" s="403"/>
      <c r="E456" s="74" t="s">
        <v>240</v>
      </c>
      <c r="F456" s="294">
        <v>1085000</v>
      </c>
      <c r="G456" s="262">
        <f>ROUND(F456*1.05,-4)</f>
        <v>1140000</v>
      </c>
      <c r="H456" s="263">
        <f>ROUND(G456*1.3,-4)</f>
        <v>1480000</v>
      </c>
      <c r="I456" s="119">
        <f t="shared" si="102"/>
        <v>1228000</v>
      </c>
      <c r="J456" s="323">
        <f>ROUND(H456*1.05,-4)</f>
        <v>1550000</v>
      </c>
      <c r="K456" s="355"/>
      <c r="L456" s="414"/>
      <c r="N456" s="49"/>
      <c r="O456" s="49"/>
      <c r="P456" s="49"/>
      <c r="Q456" s="23"/>
    </row>
    <row r="457" spans="1:17" s="11" customFormat="1" ht="18.75" customHeight="1">
      <c r="A457" s="403"/>
      <c r="B457" s="403"/>
      <c r="C457" s="400"/>
      <c r="D457" s="403"/>
      <c r="E457" s="74" t="s">
        <v>241</v>
      </c>
      <c r="F457" s="294">
        <v>1065000</v>
      </c>
      <c r="G457" s="262">
        <f>ROUND(F457*1.05,-4)</f>
        <v>1120000</v>
      </c>
      <c r="H457" s="263">
        <f>ROUND(G457*1.3,-4)</f>
        <v>1460000</v>
      </c>
      <c r="I457" s="119">
        <f t="shared" si="102"/>
        <v>1212000</v>
      </c>
      <c r="J457" s="323">
        <f>ROUND(H457*1.05,-4)</f>
        <v>1530000</v>
      </c>
      <c r="K457" s="355"/>
      <c r="L457" s="414"/>
      <c r="N457" s="49"/>
      <c r="O457" s="49"/>
      <c r="P457" s="49"/>
      <c r="Q457" s="23"/>
    </row>
    <row r="458" spans="1:17" s="11" customFormat="1" ht="17.25" customHeight="1">
      <c r="A458" s="404"/>
      <c r="B458" s="404"/>
      <c r="C458" s="401"/>
      <c r="D458" s="404"/>
      <c r="E458" s="396" t="s">
        <v>803</v>
      </c>
      <c r="F458" s="397"/>
      <c r="G458" s="397"/>
      <c r="H458" s="398"/>
      <c r="I458" s="199"/>
      <c r="J458" s="330"/>
      <c r="K458" s="381"/>
      <c r="L458" s="415"/>
      <c r="N458" s="49"/>
      <c r="O458" s="49"/>
      <c r="P458" s="49"/>
      <c r="Q458" s="23"/>
    </row>
    <row r="459" spans="1:17" s="11" customFormat="1" ht="60.75" customHeight="1">
      <c r="A459" s="402">
        <v>3</v>
      </c>
      <c r="B459" s="402"/>
      <c r="C459" s="399" t="s">
        <v>386</v>
      </c>
      <c r="D459" s="402" t="s">
        <v>411</v>
      </c>
      <c r="E459" s="405" t="s">
        <v>499</v>
      </c>
      <c r="F459" s="406"/>
      <c r="G459" s="407"/>
      <c r="H459" s="261"/>
      <c r="I459" s="224"/>
      <c r="J459" s="322"/>
      <c r="K459" s="372"/>
      <c r="L459" s="413" t="s">
        <v>375</v>
      </c>
      <c r="N459" s="49"/>
      <c r="O459" s="49"/>
      <c r="P459" s="49"/>
      <c r="Q459" s="23"/>
    </row>
    <row r="460" spans="1:17" s="11" customFormat="1" ht="17.25" customHeight="1">
      <c r="A460" s="403"/>
      <c r="B460" s="403"/>
      <c r="C460" s="400"/>
      <c r="D460" s="403"/>
      <c r="E460" s="74" t="s">
        <v>237</v>
      </c>
      <c r="F460" s="294">
        <v>1600000</v>
      </c>
      <c r="G460" s="262">
        <v>1690000</v>
      </c>
      <c r="H460" s="263">
        <v>2250000</v>
      </c>
      <c r="I460" s="119">
        <f t="shared" ref="I460:I464" si="103">ROUND(J460/1.3*1.03,-3)</f>
        <v>1870000</v>
      </c>
      <c r="J460" s="323">
        <f>ROUND(H460*1.05,-4)</f>
        <v>2360000</v>
      </c>
      <c r="K460" s="355"/>
      <c r="L460" s="414"/>
      <c r="M460" s="86"/>
      <c r="N460" s="49"/>
      <c r="O460" s="49"/>
      <c r="P460" s="49"/>
      <c r="Q460" s="23"/>
    </row>
    <row r="461" spans="1:17" s="11" customFormat="1" ht="17.25" customHeight="1">
      <c r="A461" s="403"/>
      <c r="B461" s="403"/>
      <c r="C461" s="400"/>
      <c r="D461" s="403"/>
      <c r="E461" s="74" t="s">
        <v>238</v>
      </c>
      <c r="F461" s="294">
        <v>1410000</v>
      </c>
      <c r="G461" s="262">
        <v>1490000</v>
      </c>
      <c r="H461" s="263">
        <v>1990000</v>
      </c>
      <c r="I461" s="119">
        <f t="shared" si="103"/>
        <v>1656000</v>
      </c>
      <c r="J461" s="323">
        <f>ROUND(H461*1.05,-4)</f>
        <v>2090000</v>
      </c>
      <c r="K461" s="355"/>
      <c r="L461" s="414"/>
      <c r="M461" s="86"/>
      <c r="N461" s="49"/>
      <c r="O461" s="49"/>
      <c r="P461" s="49"/>
      <c r="Q461" s="23"/>
    </row>
    <row r="462" spans="1:17" s="11" customFormat="1" ht="17.25" customHeight="1">
      <c r="A462" s="403"/>
      <c r="B462" s="403"/>
      <c r="C462" s="400"/>
      <c r="D462" s="403"/>
      <c r="E462" s="74" t="s">
        <v>239</v>
      </c>
      <c r="F462" s="294">
        <v>1310000</v>
      </c>
      <c r="G462" s="262">
        <v>1380000</v>
      </c>
      <c r="H462" s="263">
        <v>1850000</v>
      </c>
      <c r="I462" s="119">
        <f t="shared" si="103"/>
        <v>1537000</v>
      </c>
      <c r="J462" s="323">
        <f>ROUND(H462*1.05,-4)</f>
        <v>1940000</v>
      </c>
      <c r="K462" s="355"/>
      <c r="L462" s="414"/>
      <c r="M462" s="86"/>
      <c r="N462" s="49"/>
      <c r="O462" s="49"/>
      <c r="P462" s="49"/>
      <c r="Q462" s="23"/>
    </row>
    <row r="463" spans="1:17" s="11" customFormat="1" ht="17.25" customHeight="1">
      <c r="A463" s="403"/>
      <c r="B463" s="403"/>
      <c r="C463" s="400"/>
      <c r="D463" s="403"/>
      <c r="E463" s="74" t="s">
        <v>240</v>
      </c>
      <c r="F463" s="294">
        <v>1270000</v>
      </c>
      <c r="G463" s="262">
        <v>1340000</v>
      </c>
      <c r="H463" s="263">
        <v>1790000</v>
      </c>
      <c r="I463" s="119">
        <f t="shared" si="103"/>
        <v>1490000</v>
      </c>
      <c r="J463" s="323">
        <f>ROUND(H463*1.05,-4)</f>
        <v>1880000</v>
      </c>
      <c r="K463" s="355"/>
      <c r="L463" s="414"/>
      <c r="N463" s="49"/>
      <c r="O463" s="49"/>
      <c r="P463" s="49"/>
      <c r="Q463" s="23"/>
    </row>
    <row r="464" spans="1:17" s="11" customFormat="1" ht="17.25" customHeight="1">
      <c r="A464" s="403"/>
      <c r="B464" s="403"/>
      <c r="C464" s="400"/>
      <c r="D464" s="403"/>
      <c r="E464" s="74" t="s">
        <v>241</v>
      </c>
      <c r="F464" s="294">
        <v>1250000</v>
      </c>
      <c r="G464" s="262">
        <v>1320000</v>
      </c>
      <c r="H464" s="263">
        <v>1770000</v>
      </c>
      <c r="I464" s="119">
        <f t="shared" si="103"/>
        <v>1474000</v>
      </c>
      <c r="J464" s="323">
        <f>ROUND(H464*1.05,-4)</f>
        <v>1860000</v>
      </c>
      <c r="K464" s="355"/>
      <c r="L464" s="414"/>
      <c r="N464" s="49"/>
      <c r="O464" s="49"/>
      <c r="P464" s="49"/>
      <c r="Q464" s="23"/>
    </row>
    <row r="465" spans="1:17" s="11" customFormat="1" ht="17.25" customHeight="1">
      <c r="A465" s="404"/>
      <c r="B465" s="404"/>
      <c r="C465" s="401"/>
      <c r="D465" s="404"/>
      <c r="E465" s="396" t="s">
        <v>803</v>
      </c>
      <c r="F465" s="397"/>
      <c r="G465" s="397"/>
      <c r="H465" s="398"/>
      <c r="I465" s="199"/>
      <c r="J465" s="330"/>
      <c r="K465" s="381"/>
      <c r="L465" s="415"/>
      <c r="N465" s="49"/>
      <c r="O465" s="49"/>
      <c r="P465" s="49"/>
      <c r="Q465" s="23"/>
    </row>
    <row r="466" spans="1:17" s="11" customFormat="1" ht="60.75" customHeight="1">
      <c r="A466" s="402">
        <v>4</v>
      </c>
      <c r="B466" s="402"/>
      <c r="C466" s="399" t="s">
        <v>96</v>
      </c>
      <c r="D466" s="402" t="s">
        <v>411</v>
      </c>
      <c r="E466" s="405" t="s">
        <v>313</v>
      </c>
      <c r="F466" s="406"/>
      <c r="G466" s="407"/>
      <c r="H466" s="261"/>
      <c r="I466" s="224"/>
      <c r="J466" s="322"/>
      <c r="K466" s="372"/>
      <c r="L466" s="413" t="s">
        <v>375</v>
      </c>
      <c r="N466" s="49"/>
      <c r="O466" s="49"/>
      <c r="P466" s="49"/>
      <c r="Q466" s="23"/>
    </row>
    <row r="467" spans="1:17" s="11" customFormat="1" ht="18" customHeight="1">
      <c r="A467" s="403"/>
      <c r="B467" s="403"/>
      <c r="C467" s="400"/>
      <c r="D467" s="403"/>
      <c r="E467" s="74" t="s">
        <v>237</v>
      </c>
      <c r="F467" s="294">
        <v>1770000</v>
      </c>
      <c r="G467" s="262">
        <f>ROUND(F467*1.05,-4)</f>
        <v>1860000</v>
      </c>
      <c r="H467" s="263">
        <f>ROUND(G467*1.3,-4)</f>
        <v>2420000</v>
      </c>
      <c r="I467" s="119">
        <f t="shared" ref="I467:I471" si="104">ROUND(J467/1.3*1.03,-3)</f>
        <v>2012000</v>
      </c>
      <c r="J467" s="323">
        <f t="shared" ref="J467:J471" si="105">ROUND(H467*1.05,-4)</f>
        <v>2540000</v>
      </c>
      <c r="K467" s="355"/>
      <c r="L467" s="414"/>
      <c r="N467" s="49"/>
      <c r="O467" s="49"/>
      <c r="P467" s="49"/>
      <c r="Q467" s="23"/>
    </row>
    <row r="468" spans="1:17" s="11" customFormat="1" ht="18" customHeight="1">
      <c r="A468" s="403"/>
      <c r="B468" s="403"/>
      <c r="C468" s="400"/>
      <c r="D468" s="403"/>
      <c r="E468" s="74" t="s">
        <v>238</v>
      </c>
      <c r="F468" s="294">
        <v>1580000</v>
      </c>
      <c r="G468" s="262">
        <f>ROUND(F468*1.05,-4)</f>
        <v>1660000</v>
      </c>
      <c r="H468" s="263">
        <f>ROUND(G468*1.3,-4)</f>
        <v>2160000</v>
      </c>
      <c r="I468" s="119">
        <f t="shared" si="104"/>
        <v>1799000</v>
      </c>
      <c r="J468" s="323">
        <f t="shared" si="105"/>
        <v>2270000</v>
      </c>
      <c r="K468" s="355"/>
      <c r="L468" s="414"/>
      <c r="N468" s="49"/>
      <c r="O468" s="49"/>
      <c r="P468" s="49"/>
      <c r="Q468" s="23"/>
    </row>
    <row r="469" spans="1:17" s="11" customFormat="1" ht="18" customHeight="1">
      <c r="A469" s="403"/>
      <c r="B469" s="403"/>
      <c r="C469" s="400"/>
      <c r="D469" s="403"/>
      <c r="E469" s="74" t="s">
        <v>239</v>
      </c>
      <c r="F469" s="294">
        <v>1480000</v>
      </c>
      <c r="G469" s="262">
        <f>ROUND(F469*1.05,-4)</f>
        <v>1550000</v>
      </c>
      <c r="H469" s="263">
        <f>ROUND(G469*1.3,-4)</f>
        <v>2020000</v>
      </c>
      <c r="I469" s="119">
        <f t="shared" si="104"/>
        <v>1680000</v>
      </c>
      <c r="J469" s="323">
        <f t="shared" si="105"/>
        <v>2120000</v>
      </c>
      <c r="K469" s="355"/>
      <c r="L469" s="414"/>
      <c r="N469" s="49"/>
      <c r="O469" s="49"/>
      <c r="P469" s="49"/>
      <c r="Q469" s="23"/>
    </row>
    <row r="470" spans="1:17" s="11" customFormat="1" ht="18" customHeight="1">
      <c r="A470" s="403"/>
      <c r="B470" s="403"/>
      <c r="C470" s="400"/>
      <c r="D470" s="403"/>
      <c r="E470" s="74" t="s">
        <v>240</v>
      </c>
      <c r="F470" s="294">
        <v>1440000</v>
      </c>
      <c r="G470" s="262">
        <f>ROUND(F470*1.05,-4)</f>
        <v>1510000</v>
      </c>
      <c r="H470" s="263">
        <f>ROUND(G470*1.3,-4)</f>
        <v>1960000</v>
      </c>
      <c r="I470" s="119">
        <f t="shared" si="104"/>
        <v>1632000</v>
      </c>
      <c r="J470" s="323">
        <f t="shared" si="105"/>
        <v>2060000</v>
      </c>
      <c r="K470" s="355"/>
      <c r="L470" s="414"/>
      <c r="N470" s="49"/>
      <c r="O470" s="49"/>
      <c r="P470" s="49"/>
      <c r="Q470" s="23"/>
    </row>
    <row r="471" spans="1:17" s="11" customFormat="1" ht="18" customHeight="1">
      <c r="A471" s="403"/>
      <c r="B471" s="403"/>
      <c r="C471" s="400"/>
      <c r="D471" s="403"/>
      <c r="E471" s="74" t="s">
        <v>241</v>
      </c>
      <c r="F471" s="294">
        <v>1420000</v>
      </c>
      <c r="G471" s="262">
        <f>ROUND(F471*1.05,-4)</f>
        <v>1490000</v>
      </c>
      <c r="H471" s="263">
        <f>ROUND(G471*1.3,-4)</f>
        <v>1940000</v>
      </c>
      <c r="I471" s="119">
        <f t="shared" si="104"/>
        <v>1616000</v>
      </c>
      <c r="J471" s="323">
        <f t="shared" si="105"/>
        <v>2040000</v>
      </c>
      <c r="K471" s="355"/>
      <c r="L471" s="414"/>
      <c r="N471" s="49"/>
      <c r="O471" s="49"/>
      <c r="P471" s="49"/>
      <c r="Q471" s="23"/>
    </row>
    <row r="472" spans="1:17" s="11" customFormat="1" ht="17.25" customHeight="1">
      <c r="A472" s="404"/>
      <c r="B472" s="404"/>
      <c r="C472" s="401"/>
      <c r="D472" s="404"/>
      <c r="E472" s="396" t="s">
        <v>803</v>
      </c>
      <c r="F472" s="397"/>
      <c r="G472" s="397"/>
      <c r="H472" s="398"/>
      <c r="I472" s="199"/>
      <c r="J472" s="330"/>
      <c r="K472" s="381"/>
      <c r="L472" s="415"/>
      <c r="N472" s="49"/>
      <c r="O472" s="49"/>
      <c r="P472" s="49"/>
      <c r="Q472" s="23"/>
    </row>
    <row r="473" spans="1:17" s="11" customFormat="1" ht="54.75" customHeight="1">
      <c r="A473" s="402">
        <v>5</v>
      </c>
      <c r="B473" s="402"/>
      <c r="C473" s="399" t="s">
        <v>97</v>
      </c>
      <c r="D473" s="402" t="s">
        <v>314</v>
      </c>
      <c r="E473" s="405" t="s">
        <v>315</v>
      </c>
      <c r="F473" s="406"/>
      <c r="G473" s="407"/>
      <c r="H473" s="261"/>
      <c r="I473" s="224"/>
      <c r="J473" s="322"/>
      <c r="K473" s="372"/>
      <c r="L473" s="413" t="s">
        <v>375</v>
      </c>
      <c r="N473" s="49"/>
      <c r="O473" s="49"/>
      <c r="P473" s="49"/>
      <c r="Q473" s="23"/>
    </row>
    <row r="474" spans="1:17" s="11" customFormat="1" ht="18.75" customHeight="1">
      <c r="A474" s="403"/>
      <c r="B474" s="403"/>
      <c r="C474" s="400"/>
      <c r="D474" s="403"/>
      <c r="E474" s="74" t="s">
        <v>237</v>
      </c>
      <c r="F474" s="294">
        <v>2185000</v>
      </c>
      <c r="G474" s="262">
        <f>ROUND(F474*1.05,-4)</f>
        <v>2290000</v>
      </c>
      <c r="H474" s="263">
        <f>ROUND(G474*1.3,-4)</f>
        <v>2980000</v>
      </c>
      <c r="I474" s="119">
        <f t="shared" ref="I474:I478" si="106">ROUND(J474/1.3*1.03,-3)</f>
        <v>2480000</v>
      </c>
      <c r="J474" s="323">
        <f t="shared" ref="J474:J478" si="107">ROUND(H474*1.05,-4)</f>
        <v>3130000</v>
      </c>
      <c r="K474" s="355"/>
      <c r="L474" s="414"/>
      <c r="N474" s="49"/>
      <c r="O474" s="49"/>
      <c r="P474" s="49"/>
      <c r="Q474" s="23"/>
    </row>
    <row r="475" spans="1:17" s="11" customFormat="1" ht="18.75" customHeight="1">
      <c r="A475" s="403"/>
      <c r="B475" s="403"/>
      <c r="C475" s="400"/>
      <c r="D475" s="403"/>
      <c r="E475" s="74" t="s">
        <v>238</v>
      </c>
      <c r="F475" s="294">
        <v>1955000</v>
      </c>
      <c r="G475" s="262">
        <f>ROUND(F475*1.05,-4)</f>
        <v>2050000</v>
      </c>
      <c r="H475" s="263">
        <f>ROUND(G475*1.3,-4)</f>
        <v>2670000</v>
      </c>
      <c r="I475" s="119">
        <f t="shared" si="106"/>
        <v>2218000</v>
      </c>
      <c r="J475" s="323">
        <f t="shared" si="107"/>
        <v>2800000</v>
      </c>
      <c r="K475" s="355"/>
      <c r="L475" s="414"/>
      <c r="N475" s="49"/>
      <c r="O475" s="49"/>
      <c r="P475" s="49"/>
      <c r="Q475" s="23"/>
    </row>
    <row r="476" spans="1:17" s="11" customFormat="1" ht="18.75" customHeight="1">
      <c r="A476" s="403"/>
      <c r="B476" s="403"/>
      <c r="C476" s="400"/>
      <c r="D476" s="403"/>
      <c r="E476" s="74" t="s">
        <v>239</v>
      </c>
      <c r="F476" s="294">
        <v>1825000</v>
      </c>
      <c r="G476" s="262">
        <f>ROUND(F476*1.05,-4)</f>
        <v>1920000</v>
      </c>
      <c r="H476" s="263">
        <f>ROUND(G476*1.3,-4)</f>
        <v>2500000</v>
      </c>
      <c r="I476" s="119">
        <f t="shared" si="106"/>
        <v>2084000</v>
      </c>
      <c r="J476" s="323">
        <f t="shared" si="107"/>
        <v>2630000</v>
      </c>
      <c r="K476" s="355"/>
      <c r="L476" s="414"/>
      <c r="N476" s="49"/>
      <c r="O476" s="49"/>
      <c r="P476" s="49"/>
      <c r="Q476" s="23"/>
    </row>
    <row r="477" spans="1:17" s="11" customFormat="1" ht="18.75" customHeight="1">
      <c r="A477" s="403"/>
      <c r="B477" s="403"/>
      <c r="C477" s="400"/>
      <c r="D477" s="403"/>
      <c r="E477" s="74" t="s">
        <v>240</v>
      </c>
      <c r="F477" s="294">
        <v>1745000</v>
      </c>
      <c r="G477" s="262">
        <f>ROUND(F477*1.05,-4)</f>
        <v>1830000</v>
      </c>
      <c r="H477" s="263">
        <f>ROUND(G477*1.3,-4)</f>
        <v>2380000</v>
      </c>
      <c r="I477" s="119">
        <f t="shared" si="106"/>
        <v>1981000</v>
      </c>
      <c r="J477" s="323">
        <f t="shared" si="107"/>
        <v>2500000</v>
      </c>
      <c r="K477" s="355"/>
      <c r="L477" s="414"/>
      <c r="N477" s="49"/>
      <c r="O477" s="49"/>
      <c r="P477" s="49"/>
      <c r="Q477" s="23"/>
    </row>
    <row r="478" spans="1:17" s="11" customFormat="1" ht="18.75" customHeight="1">
      <c r="A478" s="403"/>
      <c r="B478" s="403"/>
      <c r="C478" s="400"/>
      <c r="D478" s="403"/>
      <c r="E478" s="74" t="s">
        <v>241</v>
      </c>
      <c r="F478" s="294">
        <v>1705000</v>
      </c>
      <c r="G478" s="262">
        <f>ROUND(F478*1.05,-4)</f>
        <v>1790000</v>
      </c>
      <c r="H478" s="263">
        <f>ROUND(G478*1.3,-4)</f>
        <v>2330000</v>
      </c>
      <c r="I478" s="119">
        <f t="shared" si="106"/>
        <v>1941000</v>
      </c>
      <c r="J478" s="323">
        <f t="shared" si="107"/>
        <v>2450000</v>
      </c>
      <c r="K478" s="355"/>
      <c r="L478" s="414"/>
      <c r="N478" s="49"/>
      <c r="O478" s="49"/>
      <c r="P478" s="49"/>
      <c r="Q478" s="23"/>
    </row>
    <row r="479" spans="1:17" s="11" customFormat="1" ht="17.25" customHeight="1">
      <c r="A479" s="404"/>
      <c r="B479" s="404"/>
      <c r="C479" s="401"/>
      <c r="D479" s="404"/>
      <c r="E479" s="396" t="s">
        <v>803</v>
      </c>
      <c r="F479" s="397"/>
      <c r="G479" s="397"/>
      <c r="H479" s="398"/>
      <c r="I479" s="199"/>
      <c r="J479" s="330"/>
      <c r="K479" s="381"/>
      <c r="L479" s="415"/>
      <c r="N479" s="49"/>
      <c r="O479" s="49"/>
      <c r="P479" s="49"/>
      <c r="Q479" s="23"/>
    </row>
    <row r="480" spans="1:17" s="11" customFormat="1" ht="67.5" customHeight="1">
      <c r="A480" s="402">
        <f>A473+1</f>
        <v>6</v>
      </c>
      <c r="B480" s="402"/>
      <c r="C480" s="399" t="s">
        <v>98</v>
      </c>
      <c r="D480" s="402" t="s">
        <v>314</v>
      </c>
      <c r="E480" s="405" t="s">
        <v>360</v>
      </c>
      <c r="F480" s="406"/>
      <c r="G480" s="407"/>
      <c r="H480" s="261"/>
      <c r="I480" s="224"/>
      <c r="J480" s="322"/>
      <c r="K480" s="372"/>
      <c r="L480" s="413" t="s">
        <v>375</v>
      </c>
      <c r="N480" s="49"/>
      <c r="O480" s="49"/>
      <c r="P480" s="49"/>
      <c r="Q480" s="23"/>
    </row>
    <row r="481" spans="1:17" s="11" customFormat="1" ht="16.5" customHeight="1">
      <c r="A481" s="403"/>
      <c r="B481" s="403"/>
      <c r="C481" s="400"/>
      <c r="D481" s="403"/>
      <c r="E481" s="74" t="s">
        <v>237</v>
      </c>
      <c r="F481" s="294">
        <v>2345000</v>
      </c>
      <c r="G481" s="262">
        <f>ROUND(F481*1.05,-4)</f>
        <v>2460000</v>
      </c>
      <c r="H481" s="263">
        <f>ROUND(G481*1.3,-4)</f>
        <v>3200000</v>
      </c>
      <c r="I481" s="119">
        <f t="shared" ref="I481:I485" si="108">ROUND(J481/1.3*1.03,-3)</f>
        <v>2662000</v>
      </c>
      <c r="J481" s="323">
        <f t="shared" ref="J481:J485" si="109">ROUND(H481*1.05,-4)</f>
        <v>3360000</v>
      </c>
      <c r="K481" s="355"/>
      <c r="L481" s="414"/>
      <c r="N481" s="49"/>
      <c r="O481" s="49"/>
      <c r="P481" s="49"/>
      <c r="Q481" s="23"/>
    </row>
    <row r="482" spans="1:17" s="11" customFormat="1" ht="16.5" customHeight="1">
      <c r="A482" s="403"/>
      <c r="B482" s="403"/>
      <c r="C482" s="400"/>
      <c r="D482" s="403"/>
      <c r="E482" s="74" t="s">
        <v>238</v>
      </c>
      <c r="F482" s="294">
        <v>2115000</v>
      </c>
      <c r="G482" s="262">
        <f>ROUND(F482*1.05,-4)</f>
        <v>2220000</v>
      </c>
      <c r="H482" s="263">
        <f>ROUND(G482*1.3,-4)</f>
        <v>2890000</v>
      </c>
      <c r="I482" s="119">
        <f t="shared" si="108"/>
        <v>2401000</v>
      </c>
      <c r="J482" s="323">
        <f t="shared" si="109"/>
        <v>3030000</v>
      </c>
      <c r="K482" s="355"/>
      <c r="L482" s="414"/>
      <c r="N482" s="49"/>
      <c r="O482" s="49"/>
      <c r="P482" s="49"/>
      <c r="Q482" s="23"/>
    </row>
    <row r="483" spans="1:17" s="11" customFormat="1" ht="16.5" customHeight="1">
      <c r="A483" s="403"/>
      <c r="B483" s="403"/>
      <c r="C483" s="400"/>
      <c r="D483" s="403"/>
      <c r="E483" s="74" t="s">
        <v>239</v>
      </c>
      <c r="F483" s="294">
        <v>1985000</v>
      </c>
      <c r="G483" s="262">
        <f>ROUND(F483*1.05,-4)</f>
        <v>2080000</v>
      </c>
      <c r="H483" s="263">
        <f>ROUND(G483*1.3,-4)</f>
        <v>2700000</v>
      </c>
      <c r="I483" s="119">
        <f t="shared" si="108"/>
        <v>2250000</v>
      </c>
      <c r="J483" s="323">
        <f t="shared" si="109"/>
        <v>2840000</v>
      </c>
      <c r="K483" s="355"/>
      <c r="L483" s="414"/>
      <c r="N483" s="49"/>
      <c r="O483" s="49"/>
      <c r="P483" s="49"/>
      <c r="Q483" s="23"/>
    </row>
    <row r="484" spans="1:17" s="11" customFormat="1" ht="16.5" customHeight="1">
      <c r="A484" s="403"/>
      <c r="B484" s="403"/>
      <c r="C484" s="400"/>
      <c r="D484" s="403"/>
      <c r="E484" s="74" t="s">
        <v>240</v>
      </c>
      <c r="F484" s="294">
        <v>1905000</v>
      </c>
      <c r="G484" s="262">
        <f>ROUND(F484*1.05,-4)</f>
        <v>2000000</v>
      </c>
      <c r="H484" s="263">
        <f>ROUND(G484*1.3,-4)</f>
        <v>2600000</v>
      </c>
      <c r="I484" s="119">
        <f t="shared" si="108"/>
        <v>2163000</v>
      </c>
      <c r="J484" s="323">
        <f t="shared" si="109"/>
        <v>2730000</v>
      </c>
      <c r="K484" s="355"/>
      <c r="L484" s="414"/>
      <c r="N484" s="49"/>
      <c r="O484" s="49"/>
      <c r="P484" s="49"/>
      <c r="Q484" s="23"/>
    </row>
    <row r="485" spans="1:17" s="11" customFormat="1" ht="16.5" customHeight="1">
      <c r="A485" s="403"/>
      <c r="B485" s="403"/>
      <c r="C485" s="400"/>
      <c r="D485" s="403"/>
      <c r="E485" s="74" t="s">
        <v>241</v>
      </c>
      <c r="F485" s="294">
        <v>1865000</v>
      </c>
      <c r="G485" s="262">
        <f>ROUND(F485*1.05,-4)</f>
        <v>1960000</v>
      </c>
      <c r="H485" s="263">
        <f>ROUND(G485*1.3,-4)</f>
        <v>2550000</v>
      </c>
      <c r="I485" s="119">
        <f t="shared" si="108"/>
        <v>2123000</v>
      </c>
      <c r="J485" s="323">
        <f t="shared" si="109"/>
        <v>2680000</v>
      </c>
      <c r="K485" s="355"/>
      <c r="L485" s="414"/>
      <c r="N485" s="49"/>
      <c r="O485" s="49"/>
      <c r="P485" s="49"/>
      <c r="Q485" s="23"/>
    </row>
    <row r="486" spans="1:17" s="11" customFormat="1" ht="20.25" customHeight="1">
      <c r="A486" s="404"/>
      <c r="B486" s="404"/>
      <c r="C486" s="401"/>
      <c r="D486" s="404"/>
      <c r="E486" s="396" t="s">
        <v>803</v>
      </c>
      <c r="F486" s="397"/>
      <c r="G486" s="397"/>
      <c r="H486" s="398"/>
      <c r="I486" s="199"/>
      <c r="J486" s="330"/>
      <c r="K486" s="381"/>
      <c r="L486" s="415"/>
      <c r="N486" s="49"/>
      <c r="O486" s="49"/>
      <c r="P486" s="49"/>
      <c r="Q486" s="23"/>
    </row>
    <row r="487" spans="1:17" s="11" customFormat="1" ht="72.75" customHeight="1">
      <c r="A487" s="402">
        <f>A480+1</f>
        <v>7</v>
      </c>
      <c r="B487" s="402"/>
      <c r="C487" s="399" t="s">
        <v>380</v>
      </c>
      <c r="D487" s="402" t="s">
        <v>316</v>
      </c>
      <c r="E487" s="405" t="s">
        <v>403</v>
      </c>
      <c r="F487" s="406"/>
      <c r="G487" s="407"/>
      <c r="H487" s="261"/>
      <c r="I487" s="224"/>
      <c r="J487" s="322"/>
      <c r="K487" s="372"/>
      <c r="L487" s="413" t="s">
        <v>375</v>
      </c>
      <c r="N487" s="49"/>
      <c r="O487" s="49"/>
      <c r="P487" s="49"/>
      <c r="Q487" s="23"/>
    </row>
    <row r="488" spans="1:17" s="11" customFormat="1" ht="19.5" customHeight="1">
      <c r="A488" s="403"/>
      <c r="B488" s="403"/>
      <c r="C488" s="400"/>
      <c r="D488" s="403"/>
      <c r="E488" s="74" t="s">
        <v>237</v>
      </c>
      <c r="F488" s="294">
        <v>4620000</v>
      </c>
      <c r="G488" s="262">
        <f>4040000</f>
        <v>4040000</v>
      </c>
      <c r="H488" s="263">
        <f>ROUND(G488*1.3,-4)</f>
        <v>5250000</v>
      </c>
      <c r="I488" s="119">
        <f t="shared" ref="I488:I492" si="110">ROUND(J488/1.3*1.03,-3)</f>
        <v>4366000</v>
      </c>
      <c r="J488" s="323">
        <f>ROUND(H488*1.05,-4)</f>
        <v>5510000</v>
      </c>
      <c r="K488" s="355"/>
      <c r="L488" s="414"/>
      <c r="N488" s="49"/>
      <c r="O488" s="49"/>
      <c r="P488" s="49"/>
      <c r="Q488" s="23"/>
    </row>
    <row r="489" spans="1:17" s="11" customFormat="1" ht="19.5" customHeight="1">
      <c r="A489" s="403"/>
      <c r="B489" s="403"/>
      <c r="C489" s="400"/>
      <c r="D489" s="403"/>
      <c r="E489" s="74" t="s">
        <v>238</v>
      </c>
      <c r="F489" s="294">
        <v>3960000</v>
      </c>
      <c r="G489" s="262">
        <f>3690000</f>
        <v>3690000</v>
      </c>
      <c r="H489" s="263">
        <f>ROUND(G489*1.3,-4)</f>
        <v>4800000</v>
      </c>
      <c r="I489" s="119">
        <f t="shared" si="110"/>
        <v>3993000</v>
      </c>
      <c r="J489" s="323">
        <f t="shared" ref="J489:J492" si="111">ROUND(H489*1.05,-4)</f>
        <v>5040000</v>
      </c>
      <c r="K489" s="355"/>
      <c r="L489" s="414"/>
      <c r="N489" s="49"/>
      <c r="O489" s="49"/>
      <c r="P489" s="49"/>
      <c r="Q489" s="23"/>
    </row>
    <row r="490" spans="1:17" s="11" customFormat="1" ht="19.5" customHeight="1">
      <c r="A490" s="403"/>
      <c r="B490" s="403"/>
      <c r="C490" s="400"/>
      <c r="D490" s="403"/>
      <c r="E490" s="74" t="s">
        <v>239</v>
      </c>
      <c r="F490" s="294">
        <v>3650000</v>
      </c>
      <c r="G490" s="262">
        <f>3510000</f>
        <v>3510000</v>
      </c>
      <c r="H490" s="263">
        <f>ROUND(G490*1.3,-4)</f>
        <v>4560000</v>
      </c>
      <c r="I490" s="119">
        <f t="shared" si="110"/>
        <v>3795000</v>
      </c>
      <c r="J490" s="323">
        <f t="shared" si="111"/>
        <v>4790000</v>
      </c>
      <c r="K490" s="355"/>
      <c r="L490" s="414"/>
      <c r="N490" s="49"/>
      <c r="O490" s="49"/>
      <c r="P490" s="49"/>
      <c r="Q490" s="23"/>
    </row>
    <row r="491" spans="1:17" s="11" customFormat="1" ht="19.5" customHeight="1">
      <c r="A491" s="403"/>
      <c r="B491" s="403"/>
      <c r="C491" s="400"/>
      <c r="D491" s="403"/>
      <c r="E491" s="74" t="s">
        <v>240</v>
      </c>
      <c r="F491" s="294">
        <v>3330000</v>
      </c>
      <c r="G491" s="262">
        <v>3430000</v>
      </c>
      <c r="H491" s="263">
        <f>ROUND(G491*1.3,-4)</f>
        <v>4460000</v>
      </c>
      <c r="I491" s="119">
        <f t="shared" si="110"/>
        <v>3708000</v>
      </c>
      <c r="J491" s="323">
        <f t="shared" si="111"/>
        <v>4680000</v>
      </c>
      <c r="K491" s="355"/>
      <c r="L491" s="414"/>
      <c r="N491" s="49"/>
      <c r="O491" s="49"/>
      <c r="P491" s="49"/>
      <c r="Q491" s="23"/>
    </row>
    <row r="492" spans="1:17" s="11" customFormat="1" ht="19.5" customHeight="1">
      <c r="A492" s="403"/>
      <c r="B492" s="403"/>
      <c r="C492" s="400"/>
      <c r="D492" s="403"/>
      <c r="E492" s="74" t="s">
        <v>241</v>
      </c>
      <c r="F492" s="294">
        <v>3260000</v>
      </c>
      <c r="G492" s="262">
        <v>3400000</v>
      </c>
      <c r="H492" s="263">
        <f>ROUND(G492*1.3,-4)</f>
        <v>4420000</v>
      </c>
      <c r="I492" s="119">
        <f t="shared" si="110"/>
        <v>3676000</v>
      </c>
      <c r="J492" s="323">
        <f t="shared" si="111"/>
        <v>4640000</v>
      </c>
      <c r="K492" s="355"/>
      <c r="L492" s="414"/>
      <c r="N492" s="49"/>
      <c r="O492" s="49"/>
      <c r="P492" s="49"/>
      <c r="Q492" s="23"/>
    </row>
    <row r="493" spans="1:17" s="11" customFormat="1" ht="27.75" customHeight="1">
      <c r="A493" s="404"/>
      <c r="B493" s="404"/>
      <c r="C493" s="401"/>
      <c r="D493" s="404"/>
      <c r="E493" s="396" t="s">
        <v>804</v>
      </c>
      <c r="F493" s="397"/>
      <c r="G493" s="397"/>
      <c r="H493" s="398"/>
      <c r="I493" s="199"/>
      <c r="J493" s="330"/>
      <c r="K493" s="381"/>
      <c r="L493" s="415"/>
      <c r="N493" s="49"/>
      <c r="O493" s="49"/>
      <c r="P493" s="49"/>
      <c r="Q493" s="23"/>
    </row>
    <row r="494" spans="1:17" s="11" customFormat="1" ht="92.25" customHeight="1">
      <c r="A494" s="402">
        <f>A487+1</f>
        <v>8</v>
      </c>
      <c r="B494" s="402"/>
      <c r="C494" s="399" t="s">
        <v>381</v>
      </c>
      <c r="D494" s="402" t="s">
        <v>316</v>
      </c>
      <c r="E494" s="77" t="s">
        <v>404</v>
      </c>
      <c r="F494" s="291"/>
      <c r="G494" s="239"/>
      <c r="H494" s="261"/>
      <c r="I494" s="224"/>
      <c r="J494" s="322"/>
      <c r="K494" s="372"/>
      <c r="L494" s="413" t="s">
        <v>375</v>
      </c>
      <c r="N494" s="49"/>
      <c r="O494" s="49"/>
      <c r="P494" s="49"/>
      <c r="Q494" s="23"/>
    </row>
    <row r="495" spans="1:17" s="11" customFormat="1" ht="19.5" customHeight="1">
      <c r="A495" s="403"/>
      <c r="B495" s="403"/>
      <c r="C495" s="400"/>
      <c r="D495" s="403"/>
      <c r="E495" s="74" t="s">
        <v>237</v>
      </c>
      <c r="F495" s="294">
        <v>3680000</v>
      </c>
      <c r="G495" s="262">
        <f>F495</f>
        <v>3680000</v>
      </c>
      <c r="H495" s="263">
        <f>ROUND(G495*1.3,-4)</f>
        <v>4780000</v>
      </c>
      <c r="I495" s="119">
        <f t="shared" ref="I495:I499" si="112">ROUND(J495/1.3*1.03,-3)</f>
        <v>3977000</v>
      </c>
      <c r="J495" s="323">
        <f t="shared" ref="J495:J499" si="113">ROUND(H495*1.05,-4)</f>
        <v>5020000</v>
      </c>
      <c r="K495" s="355"/>
      <c r="L495" s="414"/>
      <c r="N495" s="49"/>
      <c r="O495" s="49"/>
      <c r="P495" s="49"/>
      <c r="Q495" s="23"/>
    </row>
    <row r="496" spans="1:17" s="11" customFormat="1" ht="19.5" customHeight="1">
      <c r="A496" s="403"/>
      <c r="B496" s="403"/>
      <c r="C496" s="400"/>
      <c r="D496" s="403"/>
      <c r="E496" s="74" t="s">
        <v>238</v>
      </c>
      <c r="F496" s="294">
        <v>3410000</v>
      </c>
      <c r="G496" s="262">
        <f>F496</f>
        <v>3410000</v>
      </c>
      <c r="H496" s="263">
        <f>ROUND(G496*1.3,-4)</f>
        <v>4430000</v>
      </c>
      <c r="I496" s="119">
        <f t="shared" si="112"/>
        <v>3684000</v>
      </c>
      <c r="J496" s="323">
        <f t="shared" si="113"/>
        <v>4650000</v>
      </c>
      <c r="K496" s="355"/>
      <c r="L496" s="414"/>
      <c r="N496" s="49"/>
      <c r="O496" s="49"/>
      <c r="P496" s="49"/>
      <c r="Q496" s="23"/>
    </row>
    <row r="497" spans="1:19" s="11" customFormat="1" ht="19.5" customHeight="1">
      <c r="A497" s="403"/>
      <c r="B497" s="403"/>
      <c r="C497" s="400"/>
      <c r="D497" s="403"/>
      <c r="E497" s="74" t="s">
        <v>239</v>
      </c>
      <c r="F497" s="294">
        <v>3280000</v>
      </c>
      <c r="G497" s="262">
        <f>F497</f>
        <v>3280000</v>
      </c>
      <c r="H497" s="263">
        <f>ROUND(G497*1.3,-4)</f>
        <v>4260000</v>
      </c>
      <c r="I497" s="119">
        <f t="shared" si="112"/>
        <v>3542000</v>
      </c>
      <c r="J497" s="323">
        <f t="shared" si="113"/>
        <v>4470000</v>
      </c>
      <c r="K497" s="355"/>
      <c r="L497" s="414"/>
      <c r="N497" s="49"/>
      <c r="O497" s="49"/>
      <c r="P497" s="49"/>
      <c r="Q497" s="23"/>
    </row>
    <row r="498" spans="1:19" s="11" customFormat="1" ht="19.5" customHeight="1">
      <c r="A498" s="403"/>
      <c r="B498" s="403"/>
      <c r="C498" s="400"/>
      <c r="D498" s="403"/>
      <c r="E498" s="74" t="s">
        <v>240</v>
      </c>
      <c r="F498" s="294">
        <v>3220000</v>
      </c>
      <c r="G498" s="262">
        <f>F498</f>
        <v>3220000</v>
      </c>
      <c r="H498" s="263">
        <f>ROUND(G498*1.3,-4)</f>
        <v>4190000</v>
      </c>
      <c r="I498" s="119">
        <f t="shared" si="112"/>
        <v>3486000</v>
      </c>
      <c r="J498" s="323">
        <f t="shared" si="113"/>
        <v>4400000</v>
      </c>
      <c r="K498" s="355"/>
      <c r="L498" s="414"/>
      <c r="N498" s="49"/>
      <c r="O498" s="49"/>
      <c r="P498" s="49"/>
      <c r="Q498" s="23"/>
    </row>
    <row r="499" spans="1:19" s="11" customFormat="1" ht="19.5" customHeight="1">
      <c r="A499" s="403"/>
      <c r="B499" s="403"/>
      <c r="C499" s="400"/>
      <c r="D499" s="403"/>
      <c r="E499" s="74" t="s">
        <v>241</v>
      </c>
      <c r="F499" s="294">
        <v>3190000</v>
      </c>
      <c r="G499" s="262">
        <f>F499</f>
        <v>3190000</v>
      </c>
      <c r="H499" s="263">
        <f>ROUND(G499*1.3,-4)</f>
        <v>4150000</v>
      </c>
      <c r="I499" s="119">
        <f t="shared" si="112"/>
        <v>3454000</v>
      </c>
      <c r="J499" s="323">
        <f t="shared" si="113"/>
        <v>4360000</v>
      </c>
      <c r="K499" s="355"/>
      <c r="L499" s="414"/>
      <c r="N499" s="49"/>
      <c r="O499" s="49"/>
      <c r="P499" s="49"/>
      <c r="Q499" s="23"/>
    </row>
    <row r="500" spans="1:19" s="11" customFormat="1" ht="28.5" customHeight="1">
      <c r="A500" s="404"/>
      <c r="B500" s="404"/>
      <c r="C500" s="401"/>
      <c r="D500" s="404"/>
      <c r="E500" s="396" t="s">
        <v>804</v>
      </c>
      <c r="F500" s="397"/>
      <c r="G500" s="397"/>
      <c r="H500" s="398"/>
      <c r="I500" s="199"/>
      <c r="J500" s="330"/>
      <c r="K500" s="381"/>
      <c r="L500" s="415"/>
      <c r="N500" s="49"/>
      <c r="O500" s="49"/>
      <c r="P500" s="49"/>
      <c r="Q500" s="23"/>
    </row>
    <row r="501" spans="1:19" s="11" customFormat="1" ht="69.75" customHeight="1">
      <c r="A501" s="159"/>
      <c r="B501" s="440" t="s">
        <v>805</v>
      </c>
      <c r="C501" s="440"/>
      <c r="D501" s="440"/>
      <c r="E501" s="440"/>
      <c r="F501" s="440"/>
      <c r="G501" s="440"/>
      <c r="H501" s="440"/>
      <c r="I501" s="440"/>
      <c r="J501" s="440"/>
      <c r="K501" s="440"/>
      <c r="L501" s="440"/>
      <c r="M501" s="23"/>
      <c r="N501" s="63"/>
      <c r="O501" s="63"/>
      <c r="P501" s="63"/>
      <c r="Q501" s="26"/>
      <c r="S501" s="16"/>
    </row>
    <row r="502" spans="1:19" s="11" customFormat="1" ht="95.25" hidden="1" customHeight="1">
      <c r="A502" s="49"/>
      <c r="B502" s="169"/>
      <c r="C502" s="169"/>
      <c r="D502" s="169"/>
      <c r="E502" s="169"/>
      <c r="F502" s="296"/>
      <c r="G502" s="266"/>
      <c r="H502" s="266"/>
      <c r="I502" s="169"/>
      <c r="J502" s="328"/>
      <c r="K502" s="379"/>
      <c r="L502" s="147"/>
      <c r="M502" s="23"/>
      <c r="N502" s="63"/>
      <c r="O502" s="63"/>
      <c r="P502" s="63"/>
      <c r="Q502" s="26"/>
      <c r="S502" s="16"/>
    </row>
    <row r="503" spans="1:19" s="11" customFormat="1" ht="88.5" hidden="1" customHeight="1">
      <c r="A503" s="160"/>
      <c r="B503" s="167"/>
      <c r="C503" s="167"/>
      <c r="D503" s="167"/>
      <c r="E503" s="167"/>
      <c r="F503" s="297"/>
      <c r="G503" s="267"/>
      <c r="H503" s="267"/>
      <c r="I503" s="167"/>
      <c r="J503" s="329"/>
      <c r="K503" s="380"/>
      <c r="L503" s="168"/>
      <c r="M503" s="23"/>
      <c r="N503" s="63"/>
      <c r="O503" s="63"/>
      <c r="P503" s="63"/>
      <c r="Q503" s="26"/>
      <c r="S503" s="16"/>
    </row>
    <row r="504" spans="1:19" ht="21" customHeight="1">
      <c r="A504" s="200" t="s">
        <v>574</v>
      </c>
      <c r="B504" s="436" t="s">
        <v>209</v>
      </c>
      <c r="C504" s="437"/>
      <c r="D504" s="437"/>
      <c r="E504" s="437"/>
      <c r="F504" s="437"/>
      <c r="G504" s="437"/>
      <c r="H504" s="437"/>
      <c r="I504" s="437"/>
      <c r="J504" s="437"/>
      <c r="K504" s="437"/>
      <c r="L504" s="438"/>
    </row>
    <row r="505" spans="1:19" s="11" customFormat="1" ht="39" customHeight="1">
      <c r="A505" s="402">
        <v>1</v>
      </c>
      <c r="B505" s="393"/>
      <c r="C505" s="73"/>
      <c r="D505" s="78"/>
      <c r="E505" s="77" t="s">
        <v>672</v>
      </c>
      <c r="F505" s="295"/>
      <c r="G505" s="264"/>
      <c r="H505" s="265"/>
      <c r="I505" s="129"/>
      <c r="J505" s="331"/>
      <c r="K505" s="382"/>
      <c r="L505" s="208"/>
      <c r="M505" s="49"/>
      <c r="N505" s="49"/>
      <c r="O505" s="49"/>
      <c r="P505" s="49"/>
      <c r="Q505" s="23"/>
    </row>
    <row r="506" spans="1:19" s="11" customFormat="1" ht="21" customHeight="1">
      <c r="A506" s="403"/>
      <c r="B506" s="394"/>
      <c r="C506" s="68" t="s">
        <v>99</v>
      </c>
      <c r="D506" s="78" t="s">
        <v>415</v>
      </c>
      <c r="E506" s="74" t="s">
        <v>317</v>
      </c>
      <c r="F506" s="274">
        <v>1440000</v>
      </c>
      <c r="G506" s="237">
        <f>ROUND(F506*1.05,-4)</f>
        <v>1510000</v>
      </c>
      <c r="H506" s="240">
        <f>ROUND(G506*1.3,-4)</f>
        <v>1960000</v>
      </c>
      <c r="I506" s="119">
        <f t="shared" ref="I506:I508" si="114">ROUND(J506/1.3*1.03,-3)</f>
        <v>1632000</v>
      </c>
      <c r="J506" s="332">
        <f t="shared" ref="J506:J508" si="115">ROUND(H506*1.05,-4)</f>
        <v>2060000</v>
      </c>
      <c r="K506" s="359"/>
      <c r="L506" s="211" t="s">
        <v>375</v>
      </c>
      <c r="M506" s="49"/>
      <c r="N506" s="49"/>
      <c r="O506" s="49"/>
      <c r="P506" s="49"/>
      <c r="Q506" s="23"/>
    </row>
    <row r="507" spans="1:19" s="11" customFormat="1" ht="21" customHeight="1">
      <c r="A507" s="403"/>
      <c r="B507" s="394"/>
      <c r="C507" s="68" t="s">
        <v>100</v>
      </c>
      <c r="D507" s="78" t="s">
        <v>416</v>
      </c>
      <c r="E507" s="74" t="s">
        <v>318</v>
      </c>
      <c r="F507" s="274">
        <v>1230000</v>
      </c>
      <c r="G507" s="237">
        <f>ROUND(F507*1.05,-4)</f>
        <v>1290000</v>
      </c>
      <c r="H507" s="240">
        <f>ROUND(G507*1.3,-4)</f>
        <v>1680000</v>
      </c>
      <c r="I507" s="119">
        <f t="shared" si="114"/>
        <v>1394000</v>
      </c>
      <c r="J507" s="332">
        <f t="shared" si="115"/>
        <v>1760000</v>
      </c>
      <c r="K507" s="359"/>
      <c r="L507" s="211" t="s">
        <v>375</v>
      </c>
      <c r="M507" s="49"/>
      <c r="N507" s="49"/>
      <c r="O507" s="49"/>
      <c r="P507" s="49"/>
      <c r="Q507" s="23"/>
    </row>
    <row r="508" spans="1:19" s="11" customFormat="1" ht="21" customHeight="1">
      <c r="A508" s="404"/>
      <c r="B508" s="395"/>
      <c r="C508" s="68" t="s">
        <v>101</v>
      </c>
      <c r="D508" s="78" t="s">
        <v>417</v>
      </c>
      <c r="E508" s="74" t="s">
        <v>319</v>
      </c>
      <c r="F508" s="274">
        <v>1020000</v>
      </c>
      <c r="G508" s="237">
        <f>ROUND(F508*1.05,-4)</f>
        <v>1070000</v>
      </c>
      <c r="H508" s="240">
        <f>ROUND(G508*1.3,-4)</f>
        <v>1390000</v>
      </c>
      <c r="I508" s="119">
        <f t="shared" si="114"/>
        <v>1157000</v>
      </c>
      <c r="J508" s="332">
        <f t="shared" si="115"/>
        <v>1460000</v>
      </c>
      <c r="K508" s="359"/>
      <c r="L508" s="211" t="s">
        <v>375</v>
      </c>
      <c r="M508" s="49"/>
      <c r="N508" s="49"/>
      <c r="O508" s="49"/>
      <c r="P508" s="49"/>
      <c r="Q508" s="23"/>
    </row>
    <row r="509" spans="1:19" s="11" customFormat="1" ht="36" customHeight="1">
      <c r="A509" s="402">
        <v>2</v>
      </c>
      <c r="B509" s="393"/>
      <c r="C509" s="73"/>
      <c r="D509" s="78"/>
      <c r="E509" s="77" t="s">
        <v>673</v>
      </c>
      <c r="F509" s="295"/>
      <c r="G509" s="264"/>
      <c r="H509" s="265"/>
      <c r="I509" s="129"/>
      <c r="J509" s="331"/>
      <c r="K509" s="382"/>
      <c r="L509" s="208"/>
      <c r="M509" s="49"/>
      <c r="N509" s="49"/>
      <c r="O509" s="49"/>
      <c r="P509" s="49"/>
      <c r="Q509" s="23"/>
    </row>
    <row r="510" spans="1:19" s="11" customFormat="1" ht="24.75" customHeight="1">
      <c r="A510" s="403"/>
      <c r="B510" s="394"/>
      <c r="C510" s="68" t="s">
        <v>102</v>
      </c>
      <c r="D510" s="78" t="s">
        <v>418</v>
      </c>
      <c r="E510" s="74" t="s">
        <v>317</v>
      </c>
      <c r="F510" s="274">
        <v>1540000</v>
      </c>
      <c r="G510" s="237">
        <f>ROUND(F510*1.05,-4)</f>
        <v>1620000</v>
      </c>
      <c r="H510" s="240">
        <f>ROUND(G510*1.3,-4)</f>
        <v>2110000</v>
      </c>
      <c r="I510" s="119">
        <f t="shared" ref="I510:I512" si="116">ROUND(J510/1.3*1.03,-3)</f>
        <v>1759000</v>
      </c>
      <c r="J510" s="332">
        <f t="shared" ref="J510:J512" si="117">ROUND(H510*1.05,-4)</f>
        <v>2220000</v>
      </c>
      <c r="K510" s="359"/>
      <c r="L510" s="211" t="s">
        <v>375</v>
      </c>
      <c r="M510" s="49"/>
      <c r="N510" s="49"/>
      <c r="O510" s="49"/>
      <c r="P510" s="49"/>
      <c r="Q510" s="23"/>
    </row>
    <row r="511" spans="1:19" s="11" customFormat="1" ht="24.75" customHeight="1">
      <c r="A511" s="403"/>
      <c r="B511" s="394"/>
      <c r="C511" s="68" t="s">
        <v>103</v>
      </c>
      <c r="D511" s="78" t="s">
        <v>419</v>
      </c>
      <c r="E511" s="74" t="s">
        <v>318</v>
      </c>
      <c r="F511" s="274">
        <v>1310000</v>
      </c>
      <c r="G511" s="237">
        <f>ROUND(F511*1.05,-4)</f>
        <v>1380000</v>
      </c>
      <c r="H511" s="240">
        <f>ROUND(G511*1.3,-4)</f>
        <v>1790000</v>
      </c>
      <c r="I511" s="119">
        <f t="shared" si="116"/>
        <v>1490000</v>
      </c>
      <c r="J511" s="332">
        <f t="shared" si="117"/>
        <v>1880000</v>
      </c>
      <c r="K511" s="359"/>
      <c r="L511" s="211" t="s">
        <v>375</v>
      </c>
      <c r="M511" s="49"/>
      <c r="N511" s="49"/>
      <c r="O511" s="49"/>
      <c r="P511" s="49"/>
      <c r="Q511" s="23"/>
    </row>
    <row r="512" spans="1:19" s="11" customFormat="1" ht="24.75" customHeight="1">
      <c r="A512" s="404"/>
      <c r="B512" s="395"/>
      <c r="C512" s="68" t="s">
        <v>104</v>
      </c>
      <c r="D512" s="78" t="s">
        <v>420</v>
      </c>
      <c r="E512" s="74" t="s">
        <v>319</v>
      </c>
      <c r="F512" s="274">
        <v>1080000</v>
      </c>
      <c r="G512" s="237">
        <f>ROUND(F512*1.05,-4)</f>
        <v>1130000</v>
      </c>
      <c r="H512" s="240">
        <f>ROUND(G512*1.3,-4)</f>
        <v>1470000</v>
      </c>
      <c r="I512" s="119">
        <f t="shared" si="116"/>
        <v>1220000</v>
      </c>
      <c r="J512" s="332">
        <f t="shared" si="117"/>
        <v>1540000</v>
      </c>
      <c r="K512" s="359"/>
      <c r="L512" s="211" t="s">
        <v>375</v>
      </c>
      <c r="M512" s="49"/>
      <c r="N512" s="49"/>
      <c r="O512" s="49"/>
      <c r="P512" s="49"/>
      <c r="Q512" s="23"/>
    </row>
    <row r="513" spans="1:17" s="11" customFormat="1" ht="36.75" customHeight="1">
      <c r="A513" s="402">
        <v>3</v>
      </c>
      <c r="B513" s="393"/>
      <c r="C513" s="73"/>
      <c r="D513" s="78"/>
      <c r="E513" s="77" t="s">
        <v>674</v>
      </c>
      <c r="F513" s="295"/>
      <c r="G513" s="264"/>
      <c r="H513" s="265"/>
      <c r="I513" s="129"/>
      <c r="J513" s="331"/>
      <c r="K513" s="382"/>
      <c r="L513" s="208"/>
      <c r="M513" s="49"/>
      <c r="N513" s="49"/>
      <c r="O513" s="49"/>
      <c r="P513" s="49"/>
      <c r="Q513" s="23"/>
    </row>
    <row r="514" spans="1:17" s="11" customFormat="1" ht="21.75" customHeight="1">
      <c r="A514" s="403"/>
      <c r="B514" s="394"/>
      <c r="C514" s="68" t="s">
        <v>89</v>
      </c>
      <c r="D514" s="78" t="s">
        <v>421</v>
      </c>
      <c r="E514" s="74" t="s">
        <v>317</v>
      </c>
      <c r="F514" s="274">
        <v>1180000</v>
      </c>
      <c r="G514" s="237">
        <f>ROUND(F514*1.05,-4)</f>
        <v>1240000</v>
      </c>
      <c r="H514" s="240">
        <f>ROUND(G514*1.3,-4)</f>
        <v>1610000</v>
      </c>
      <c r="I514" s="119">
        <f t="shared" ref="I514:I520" si="118">ROUND(J514/1.3*1.03,-3)</f>
        <v>1339000</v>
      </c>
      <c r="J514" s="332">
        <f t="shared" ref="J514:J520" si="119">ROUND(H514*1.05,-4)</f>
        <v>1690000</v>
      </c>
      <c r="K514" s="359"/>
      <c r="L514" s="211"/>
      <c r="M514" s="49"/>
      <c r="N514" s="49"/>
      <c r="O514" s="49"/>
      <c r="P514" s="49"/>
      <c r="Q514" s="23"/>
    </row>
    <row r="515" spans="1:17" s="11" customFormat="1" ht="21.75" customHeight="1">
      <c r="A515" s="403"/>
      <c r="B515" s="394"/>
      <c r="C515" s="68" t="s">
        <v>90</v>
      </c>
      <c r="D515" s="78" t="s">
        <v>422</v>
      </c>
      <c r="E515" s="74" t="s">
        <v>318</v>
      </c>
      <c r="F515" s="274">
        <v>1030000</v>
      </c>
      <c r="G515" s="237">
        <f>ROUND(F515*1.05,-4)</f>
        <v>1080000</v>
      </c>
      <c r="H515" s="240">
        <f>ROUND(G515*1.3,-4)</f>
        <v>1400000</v>
      </c>
      <c r="I515" s="119">
        <f t="shared" si="118"/>
        <v>1165000</v>
      </c>
      <c r="J515" s="332">
        <f t="shared" si="119"/>
        <v>1470000</v>
      </c>
      <c r="K515" s="359"/>
      <c r="L515" s="211"/>
      <c r="M515" s="49"/>
      <c r="N515" s="49"/>
      <c r="O515" s="49"/>
      <c r="P515" s="49"/>
      <c r="Q515" s="23"/>
    </row>
    <row r="516" spans="1:17" s="11" customFormat="1" ht="21.75" customHeight="1">
      <c r="A516" s="404"/>
      <c r="B516" s="395"/>
      <c r="C516" s="68" t="s">
        <v>91</v>
      </c>
      <c r="D516" s="78" t="s">
        <v>423</v>
      </c>
      <c r="E516" s="74" t="s">
        <v>319</v>
      </c>
      <c r="F516" s="274">
        <v>880000</v>
      </c>
      <c r="G516" s="237">
        <f>ROUND(F516*1.05,-4)</f>
        <v>920000</v>
      </c>
      <c r="H516" s="240">
        <f>ROUND(G516*1.3,-4)</f>
        <v>1200000</v>
      </c>
      <c r="I516" s="119">
        <f t="shared" si="118"/>
        <v>998000</v>
      </c>
      <c r="J516" s="332">
        <f t="shared" si="119"/>
        <v>1260000</v>
      </c>
      <c r="K516" s="359"/>
      <c r="L516" s="211"/>
      <c r="M516" s="49"/>
      <c r="N516" s="49"/>
      <c r="O516" s="49"/>
      <c r="P516" s="49"/>
      <c r="Q516" s="23"/>
    </row>
    <row r="517" spans="1:17" s="11" customFormat="1" ht="112.15" customHeight="1">
      <c r="A517" s="78">
        <v>4</v>
      </c>
      <c r="B517" s="104"/>
      <c r="C517" s="68" t="s">
        <v>590</v>
      </c>
      <c r="D517" s="78" t="s">
        <v>619</v>
      </c>
      <c r="E517" s="77" t="s">
        <v>613</v>
      </c>
      <c r="F517" s="299"/>
      <c r="G517" s="240">
        <f>ROUND(H517/1.3,-4)</f>
        <v>3000000</v>
      </c>
      <c r="H517" s="240">
        <v>3900000</v>
      </c>
      <c r="I517" s="119">
        <f t="shared" si="118"/>
        <v>3248000</v>
      </c>
      <c r="J517" s="332">
        <f t="shared" si="119"/>
        <v>4100000</v>
      </c>
      <c r="K517" s="359"/>
      <c r="L517" s="211" t="s">
        <v>375</v>
      </c>
      <c r="M517" s="49"/>
      <c r="N517" s="49"/>
      <c r="O517" s="49"/>
      <c r="P517" s="49"/>
      <c r="Q517" s="23"/>
    </row>
    <row r="518" spans="1:17" s="11" customFormat="1" ht="112.15" customHeight="1">
      <c r="A518" s="78">
        <v>5</v>
      </c>
      <c r="B518" s="104"/>
      <c r="C518" s="68" t="s">
        <v>617</v>
      </c>
      <c r="D518" s="78" t="s">
        <v>619</v>
      </c>
      <c r="E518" s="77" t="s">
        <v>616</v>
      </c>
      <c r="F518" s="299"/>
      <c r="G518" s="240">
        <f>ROUND(H518/1.3,-4)</f>
        <v>3770000</v>
      </c>
      <c r="H518" s="240">
        <v>4900000</v>
      </c>
      <c r="I518" s="119">
        <f t="shared" si="118"/>
        <v>4080000</v>
      </c>
      <c r="J518" s="332">
        <f t="shared" si="119"/>
        <v>5150000</v>
      </c>
      <c r="K518" s="359"/>
      <c r="L518" s="211" t="s">
        <v>375</v>
      </c>
      <c r="M518" s="49"/>
      <c r="N518" s="49"/>
      <c r="O518" s="49"/>
      <c r="P518" s="49"/>
      <c r="Q518" s="23"/>
    </row>
    <row r="519" spans="1:17" s="11" customFormat="1" ht="112.15" customHeight="1">
      <c r="A519" s="78">
        <v>6</v>
      </c>
      <c r="B519" s="104"/>
      <c r="C519" s="68" t="s">
        <v>591</v>
      </c>
      <c r="D519" s="78" t="s">
        <v>620</v>
      </c>
      <c r="E519" s="77" t="s">
        <v>614</v>
      </c>
      <c r="F519" s="299"/>
      <c r="G519" s="240">
        <f>ROUND(H519/1.3,-4)</f>
        <v>4460000</v>
      </c>
      <c r="H519" s="240">
        <v>5800000</v>
      </c>
      <c r="I519" s="119">
        <f t="shared" si="118"/>
        <v>4825000</v>
      </c>
      <c r="J519" s="332">
        <f t="shared" si="119"/>
        <v>6090000</v>
      </c>
      <c r="K519" s="359"/>
      <c r="L519" s="211" t="s">
        <v>375</v>
      </c>
      <c r="M519" s="49"/>
      <c r="N519" s="49"/>
      <c r="O519" s="49"/>
      <c r="P519" s="49"/>
      <c r="Q519" s="23"/>
    </row>
    <row r="520" spans="1:17" s="11" customFormat="1" ht="112.15" customHeight="1">
      <c r="A520" s="78">
        <v>7</v>
      </c>
      <c r="B520" s="104"/>
      <c r="C520" s="68" t="s">
        <v>618</v>
      </c>
      <c r="D520" s="78"/>
      <c r="E520" s="77" t="s">
        <v>615</v>
      </c>
      <c r="F520" s="299"/>
      <c r="G520" s="240">
        <f>ROUND(H520/1.3,-4)</f>
        <v>5770000</v>
      </c>
      <c r="H520" s="240">
        <v>7500000</v>
      </c>
      <c r="I520" s="119">
        <f t="shared" si="118"/>
        <v>6243000</v>
      </c>
      <c r="J520" s="332">
        <f t="shared" si="119"/>
        <v>7880000</v>
      </c>
      <c r="K520" s="359"/>
      <c r="L520" s="211" t="s">
        <v>375</v>
      </c>
      <c r="M520" s="49"/>
      <c r="N520" s="49"/>
      <c r="O520" s="49"/>
      <c r="P520" s="49"/>
      <c r="Q520" s="23"/>
    </row>
    <row r="521" spans="1:17" s="11" customFormat="1" ht="58.5" hidden="1" customHeight="1">
      <c r="A521" s="145"/>
      <c r="B521" s="172"/>
      <c r="C521" s="139"/>
      <c r="D521" s="145"/>
      <c r="E521" s="137"/>
      <c r="F521" s="300"/>
      <c r="G521" s="268"/>
      <c r="H521" s="269"/>
      <c r="I521" s="171"/>
      <c r="J521" s="333"/>
      <c r="K521" s="383"/>
      <c r="L521" s="144"/>
      <c r="M521" s="49"/>
      <c r="N521" s="49"/>
      <c r="O521" s="49"/>
      <c r="P521" s="49"/>
      <c r="Q521" s="23"/>
    </row>
    <row r="522" spans="1:17" ht="24" customHeight="1">
      <c r="A522" s="73" t="s">
        <v>457</v>
      </c>
      <c r="B522" s="436" t="s">
        <v>372</v>
      </c>
      <c r="C522" s="437"/>
      <c r="D522" s="437"/>
      <c r="E522" s="437"/>
      <c r="F522" s="437"/>
      <c r="G522" s="437"/>
      <c r="H522" s="437"/>
      <c r="I522" s="437"/>
      <c r="J522" s="437"/>
      <c r="K522" s="437"/>
      <c r="L522" s="438"/>
    </row>
    <row r="523" spans="1:17" s="27" customFormat="1" ht="69.75" customHeight="1">
      <c r="A523" s="402">
        <v>1</v>
      </c>
      <c r="B523" s="402"/>
      <c r="C523" s="399" t="s">
        <v>482</v>
      </c>
      <c r="D523" s="399" t="s">
        <v>410</v>
      </c>
      <c r="E523" s="77" t="s">
        <v>622</v>
      </c>
      <c r="F523" s="291"/>
      <c r="G523" s="237">
        <v>18480000</v>
      </c>
      <c r="H523" s="240">
        <f>ROUND(G523*1.3,-3)</f>
        <v>24024000</v>
      </c>
      <c r="I523" s="119">
        <f t="shared" ref="I523:I527" si="120">ROUND(J523/1.3*1.03,-3)</f>
        <v>19990000</v>
      </c>
      <c r="J523" s="332">
        <f t="shared" ref="J523:J527" si="121">ROUND(H523*1.05,-4)</f>
        <v>25230000</v>
      </c>
      <c r="K523" s="359"/>
      <c r="L523" s="211" t="s">
        <v>375</v>
      </c>
      <c r="M523" s="41"/>
      <c r="N523" s="41"/>
      <c r="O523" s="41"/>
      <c r="P523" s="41"/>
      <c r="Q523" s="41"/>
    </row>
    <row r="524" spans="1:17" s="27" customFormat="1" ht="69.75" customHeight="1">
      <c r="A524" s="404"/>
      <c r="B524" s="404"/>
      <c r="C524" s="401"/>
      <c r="D524" s="401"/>
      <c r="E524" s="77" t="s">
        <v>623</v>
      </c>
      <c r="F524" s="291"/>
      <c r="G524" s="237">
        <v>10400000</v>
      </c>
      <c r="H524" s="240">
        <f>ROUND(G524*1.3,-3)</f>
        <v>13520000</v>
      </c>
      <c r="I524" s="119">
        <f t="shared" si="120"/>
        <v>11251000</v>
      </c>
      <c r="J524" s="332">
        <f t="shared" si="121"/>
        <v>14200000</v>
      </c>
      <c r="K524" s="359"/>
      <c r="L524" s="211" t="s">
        <v>375</v>
      </c>
      <c r="M524" s="41"/>
      <c r="N524" s="41"/>
      <c r="O524" s="41"/>
      <c r="P524" s="41"/>
      <c r="Q524" s="41"/>
    </row>
    <row r="525" spans="1:17" s="27" customFormat="1" ht="71.25" customHeight="1">
      <c r="A525" s="402">
        <v>2</v>
      </c>
      <c r="B525" s="402"/>
      <c r="C525" s="399" t="s">
        <v>483</v>
      </c>
      <c r="D525" s="399" t="s">
        <v>647</v>
      </c>
      <c r="E525" s="77" t="s">
        <v>622</v>
      </c>
      <c r="F525" s="291"/>
      <c r="G525" s="237">
        <v>27300000</v>
      </c>
      <c r="H525" s="240">
        <f>ROUND(G525*1.3,-3)</f>
        <v>35490000</v>
      </c>
      <c r="I525" s="119">
        <f t="shared" si="120"/>
        <v>29521000</v>
      </c>
      <c r="J525" s="332">
        <f t="shared" si="121"/>
        <v>37260000</v>
      </c>
      <c r="K525" s="359"/>
      <c r="L525" s="211" t="s">
        <v>375</v>
      </c>
      <c r="M525" s="41"/>
      <c r="N525" s="41"/>
      <c r="O525" s="41"/>
      <c r="P525" s="41"/>
      <c r="Q525" s="41"/>
    </row>
    <row r="526" spans="1:17" s="27" customFormat="1" ht="71.25" customHeight="1">
      <c r="A526" s="404"/>
      <c r="B526" s="404"/>
      <c r="C526" s="401"/>
      <c r="D526" s="401"/>
      <c r="E526" s="77" t="s">
        <v>623</v>
      </c>
      <c r="F526" s="291"/>
      <c r="G526" s="237">
        <v>11890000</v>
      </c>
      <c r="H526" s="240">
        <f>ROUND(G526*1.3,-3)</f>
        <v>15457000</v>
      </c>
      <c r="I526" s="119">
        <f t="shared" si="120"/>
        <v>12859000</v>
      </c>
      <c r="J526" s="332">
        <f t="shared" si="121"/>
        <v>16230000</v>
      </c>
      <c r="K526" s="359"/>
      <c r="L526" s="211" t="s">
        <v>375</v>
      </c>
      <c r="M526" s="41"/>
      <c r="N526" s="41"/>
      <c r="O526" s="41"/>
      <c r="P526" s="41"/>
      <c r="Q526" s="41"/>
    </row>
    <row r="527" spans="1:17" s="27" customFormat="1" ht="102.75" customHeight="1">
      <c r="A527" s="103">
        <v>3</v>
      </c>
      <c r="B527" s="130"/>
      <c r="C527" s="101" t="s">
        <v>556</v>
      </c>
      <c r="D527" s="101" t="s">
        <v>624</v>
      </c>
      <c r="E527" s="77" t="s">
        <v>621</v>
      </c>
      <c r="F527" s="291"/>
      <c r="G527" s="240">
        <f>ROUND(H527/1.3,-4)</f>
        <v>13080000</v>
      </c>
      <c r="H527" s="240">
        <v>17000000</v>
      </c>
      <c r="I527" s="119">
        <f t="shared" si="120"/>
        <v>14143000</v>
      </c>
      <c r="J527" s="332">
        <f t="shared" si="121"/>
        <v>17850000</v>
      </c>
      <c r="K527" s="359"/>
      <c r="L527" s="211" t="s">
        <v>375</v>
      </c>
      <c r="M527" s="41"/>
      <c r="N527" s="41"/>
      <c r="O527" s="41"/>
      <c r="P527" s="41"/>
      <c r="Q527" s="41"/>
    </row>
    <row r="528" spans="1:17" s="27" customFormat="1" ht="23.25" customHeight="1">
      <c r="A528" s="148"/>
      <c r="B528" s="173"/>
      <c r="C528" s="174"/>
      <c r="D528" s="174"/>
      <c r="E528" s="137"/>
      <c r="F528" s="301"/>
      <c r="G528" s="268"/>
      <c r="H528" s="268"/>
      <c r="I528" s="170"/>
      <c r="J528" s="334"/>
      <c r="K528" s="383"/>
      <c r="L528" s="144"/>
      <c r="M528" s="41"/>
      <c r="N528" s="41"/>
      <c r="O528" s="41"/>
      <c r="P528" s="41"/>
      <c r="Q528" s="41"/>
    </row>
    <row r="529" spans="1:17" ht="30.75" customHeight="1">
      <c r="A529" s="452" t="s">
        <v>578</v>
      </c>
      <c r="B529" s="453" t="s">
        <v>578</v>
      </c>
      <c r="C529" s="453"/>
      <c r="D529" s="453"/>
      <c r="E529" s="453"/>
      <c r="F529" s="453"/>
      <c r="G529" s="453"/>
      <c r="H529" s="453"/>
      <c r="I529" s="453"/>
      <c r="J529" s="453"/>
      <c r="K529" s="453"/>
      <c r="L529" s="453"/>
    </row>
    <row r="530" spans="1:17" s="12" customFormat="1" ht="64.5" customHeight="1">
      <c r="A530" s="78">
        <v>1</v>
      </c>
      <c r="B530" s="460"/>
      <c r="C530" s="67" t="s">
        <v>92</v>
      </c>
      <c r="D530" s="64" t="s">
        <v>373</v>
      </c>
      <c r="E530" s="114" t="s">
        <v>675</v>
      </c>
      <c r="F530" s="271">
        <v>7680000</v>
      </c>
      <c r="G530" s="234">
        <f t="shared" ref="G530:G531" si="122">ROUND(F530*1.05,-4)</f>
        <v>8060000</v>
      </c>
      <c r="H530" s="235">
        <f t="shared" ref="H530" si="123">ROUND(G530*1.3,-4)</f>
        <v>10480000</v>
      </c>
      <c r="I530" s="119">
        <f t="shared" ref="I530:I531" si="124">ROUND(J530/1.3*1.03,-3)</f>
        <v>8715000</v>
      </c>
      <c r="J530" s="332">
        <f t="shared" ref="J530:J531" si="125">ROUND(H530*1.05,-4)</f>
        <v>11000000</v>
      </c>
      <c r="K530" s="359"/>
      <c r="L530" s="64" t="s">
        <v>375</v>
      </c>
      <c r="M530" s="42"/>
      <c r="N530" s="70"/>
      <c r="O530" s="43"/>
      <c r="P530" s="44"/>
      <c r="Q530" s="31"/>
    </row>
    <row r="531" spans="1:17" s="12" customFormat="1" ht="64.5" customHeight="1">
      <c r="A531" s="78">
        <v>2</v>
      </c>
      <c r="B531" s="460"/>
      <c r="C531" s="67" t="s">
        <v>93</v>
      </c>
      <c r="D531" s="64" t="s">
        <v>374</v>
      </c>
      <c r="E531" s="114" t="s">
        <v>676</v>
      </c>
      <c r="F531" s="271">
        <v>1180000</v>
      </c>
      <c r="G531" s="234">
        <f t="shared" si="122"/>
        <v>1240000</v>
      </c>
      <c r="H531" s="235">
        <f>ROUND(G531*1.3,-4)</f>
        <v>1610000</v>
      </c>
      <c r="I531" s="119">
        <f t="shared" si="124"/>
        <v>1339000</v>
      </c>
      <c r="J531" s="332">
        <f t="shared" si="125"/>
        <v>1690000</v>
      </c>
      <c r="K531" s="359"/>
      <c r="L531" s="64" t="s">
        <v>375</v>
      </c>
      <c r="M531" s="42"/>
      <c r="N531" s="70"/>
      <c r="O531" s="43"/>
      <c r="P531" s="44"/>
      <c r="Q531" s="31"/>
    </row>
  </sheetData>
  <autoFilter ref="A2:L2"/>
  <mergeCells count="411">
    <mergeCell ref="A90:A91"/>
    <mergeCell ref="B504:L504"/>
    <mergeCell ref="B522:L522"/>
    <mergeCell ref="B180:L180"/>
    <mergeCell ref="B177:L177"/>
    <mergeCell ref="B473:B479"/>
    <mergeCell ref="D249:D251"/>
    <mergeCell ref="B252:B254"/>
    <mergeCell ref="B108:B110"/>
    <mergeCell ref="B111:B113"/>
    <mergeCell ref="B171:B173"/>
    <mergeCell ref="B174:B176"/>
    <mergeCell ref="B114:B116"/>
    <mergeCell ref="C388:C389"/>
    <mergeCell ref="B327:B332"/>
    <mergeCell ref="B204:L204"/>
    <mergeCell ref="B198:B202"/>
    <mergeCell ref="E198:E202"/>
    <mergeCell ref="L207:L216"/>
    <mergeCell ref="A227:A236"/>
    <mergeCell ref="L414:L416"/>
    <mergeCell ref="B259:B261"/>
    <mergeCell ref="B385:L385"/>
    <mergeCell ref="B445:B451"/>
    <mergeCell ref="B67:L67"/>
    <mergeCell ref="B80:L80"/>
    <mergeCell ref="A59:A61"/>
    <mergeCell ref="A62:A64"/>
    <mergeCell ref="B69:B70"/>
    <mergeCell ref="B51:B53"/>
    <mergeCell ref="C51:C53"/>
    <mergeCell ref="D51:D53"/>
    <mergeCell ref="E71:E72"/>
    <mergeCell ref="B59:B61"/>
    <mergeCell ref="D62:D64"/>
    <mergeCell ref="B71:B72"/>
    <mergeCell ref="C59:C61"/>
    <mergeCell ref="D59:D61"/>
    <mergeCell ref="B62:B64"/>
    <mergeCell ref="C62:C64"/>
    <mergeCell ref="B73:B74"/>
    <mergeCell ref="B75:B76"/>
    <mergeCell ref="L51:L53"/>
    <mergeCell ref="L59:L61"/>
    <mergeCell ref="L62:L64"/>
    <mergeCell ref="E69:E70"/>
    <mergeCell ref="B65:L65"/>
    <mergeCell ref="A390:A391"/>
    <mergeCell ref="B333:B336"/>
    <mergeCell ref="L431:L432"/>
    <mergeCell ref="E337:E340"/>
    <mergeCell ref="E327:E332"/>
    <mergeCell ref="B373:B375"/>
    <mergeCell ref="B356:B357"/>
    <mergeCell ref="C373:C375"/>
    <mergeCell ref="D373:D375"/>
    <mergeCell ref="C265:C267"/>
    <mergeCell ref="B265:B267"/>
    <mergeCell ref="B268:B270"/>
    <mergeCell ref="E286:E290"/>
    <mergeCell ref="B274:B285"/>
    <mergeCell ref="B286:B295"/>
    <mergeCell ref="C268:C270"/>
    <mergeCell ref="D268:D270"/>
    <mergeCell ref="E280:E285"/>
    <mergeCell ref="E291:E295"/>
    <mergeCell ref="B299:B306"/>
    <mergeCell ref="B341:B344"/>
    <mergeCell ref="L373:L375"/>
    <mergeCell ref="D370:D372"/>
    <mergeCell ref="C370:C372"/>
    <mergeCell ref="B320:L320"/>
    <mergeCell ref="B351:L351"/>
    <mergeCell ref="B319:L319"/>
    <mergeCell ref="E309:E310"/>
    <mergeCell ref="C349:H349"/>
    <mergeCell ref="E333:E336"/>
    <mergeCell ref="E299:E302"/>
    <mergeCell ref="E307:E308"/>
    <mergeCell ref="B370:B372"/>
    <mergeCell ref="A360:L360"/>
    <mergeCell ref="A388:A389"/>
    <mergeCell ref="B321:B326"/>
    <mergeCell ref="B345:B349"/>
    <mergeCell ref="A370:A372"/>
    <mergeCell ref="A373:A375"/>
    <mergeCell ref="A315:A318"/>
    <mergeCell ref="A321:A326"/>
    <mergeCell ref="A333:A336"/>
    <mergeCell ref="A337:A340"/>
    <mergeCell ref="A341:A344"/>
    <mergeCell ref="A345:A349"/>
    <mergeCell ref="B361:L361"/>
    <mergeCell ref="B369:L369"/>
    <mergeCell ref="B311:B318"/>
    <mergeCell ref="E311:E314"/>
    <mergeCell ref="E341:E344"/>
    <mergeCell ref="E452:G452"/>
    <mergeCell ref="E445:G445"/>
    <mergeCell ref="B414:B416"/>
    <mergeCell ref="B417:B419"/>
    <mergeCell ref="B396:H396"/>
    <mergeCell ref="B423:B425"/>
    <mergeCell ref="B411:B413"/>
    <mergeCell ref="C411:C413"/>
    <mergeCell ref="C445:C451"/>
    <mergeCell ref="D445:D451"/>
    <mergeCell ref="D426:D432"/>
    <mergeCell ref="B444:L444"/>
    <mergeCell ref="A3:L3"/>
    <mergeCell ref="B4:L4"/>
    <mergeCell ref="B11:L11"/>
    <mergeCell ref="A51:A53"/>
    <mergeCell ref="E30:E31"/>
    <mergeCell ref="B30:B31"/>
    <mergeCell ref="B32:B33"/>
    <mergeCell ref="E32:E33"/>
    <mergeCell ref="B37:B38"/>
    <mergeCell ref="B46:L46"/>
    <mergeCell ref="B10:L10"/>
    <mergeCell ref="B15:L15"/>
    <mergeCell ref="B16:L16"/>
    <mergeCell ref="B21:L21"/>
    <mergeCell ref="B25:L25"/>
    <mergeCell ref="B29:L29"/>
    <mergeCell ref="B42:L42"/>
    <mergeCell ref="A48:L48"/>
    <mergeCell ref="B49:L49"/>
    <mergeCell ref="B41:L41"/>
    <mergeCell ref="B28:L28"/>
    <mergeCell ref="B24:L24"/>
    <mergeCell ref="B20:L20"/>
    <mergeCell ref="E37:E38"/>
    <mergeCell ref="E159:E161"/>
    <mergeCell ref="B530:B531"/>
    <mergeCell ref="L452:L458"/>
    <mergeCell ref="L466:L472"/>
    <mergeCell ref="L473:L479"/>
    <mergeCell ref="L480:L486"/>
    <mergeCell ref="L487:L493"/>
    <mergeCell ref="L494:L500"/>
    <mergeCell ref="B433:B436"/>
    <mergeCell ref="D433:D436"/>
    <mergeCell ref="B440:H440"/>
    <mergeCell ref="E458:H458"/>
    <mergeCell ref="E451:H451"/>
    <mergeCell ref="B509:B512"/>
    <mergeCell ref="B513:B516"/>
    <mergeCell ref="L459:L465"/>
    <mergeCell ref="E486:H486"/>
    <mergeCell ref="B487:B493"/>
    <mergeCell ref="L445:L451"/>
    <mergeCell ref="B459:B465"/>
    <mergeCell ref="A529:L529"/>
    <mergeCell ref="D480:D486"/>
    <mergeCell ref="C525:C526"/>
    <mergeCell ref="A307:A308"/>
    <mergeCell ref="B388:B389"/>
    <mergeCell ref="C133:C134"/>
    <mergeCell ref="B165:B166"/>
    <mergeCell ref="B126:B127"/>
    <mergeCell ref="B156:B158"/>
    <mergeCell ref="B203:L203"/>
    <mergeCell ref="B181:B186"/>
    <mergeCell ref="B207:B216"/>
    <mergeCell ref="E162:E164"/>
    <mergeCell ref="L262:L264"/>
    <mergeCell ref="L370:L372"/>
    <mergeCell ref="L388:L389"/>
    <mergeCell ref="D388:D389"/>
    <mergeCell ref="B337:B340"/>
    <mergeCell ref="D146:D147"/>
    <mergeCell ref="B148:B151"/>
    <mergeCell ref="C144:C145"/>
    <mergeCell ref="C142:C143"/>
    <mergeCell ref="D142:D143"/>
    <mergeCell ref="B128:B129"/>
    <mergeCell ref="E321:E326"/>
    <mergeCell ref="C296:C298"/>
    <mergeCell ref="E303:E306"/>
    <mergeCell ref="B257:L257"/>
    <mergeCell ref="B354:B355"/>
    <mergeCell ref="E167:E168"/>
    <mergeCell ref="B167:B168"/>
    <mergeCell ref="B217:B226"/>
    <mergeCell ref="E187:E191"/>
    <mergeCell ref="B169:B170"/>
    <mergeCell ref="B296:B298"/>
    <mergeCell ref="D131:D132"/>
    <mergeCell ref="D133:D134"/>
    <mergeCell ref="B162:B164"/>
    <mergeCell ref="B237:B246"/>
    <mergeCell ref="B249:B251"/>
    <mergeCell ref="C249:C251"/>
    <mergeCell ref="E156:E158"/>
    <mergeCell ref="C259:C261"/>
    <mergeCell ref="B262:B264"/>
    <mergeCell ref="D259:D261"/>
    <mergeCell ref="C252:C254"/>
    <mergeCell ref="D252:D254"/>
    <mergeCell ref="B227:B236"/>
    <mergeCell ref="B247:L247"/>
    <mergeCell ref="L227:L236"/>
    <mergeCell ref="L237:L246"/>
    <mergeCell ref="E227:E236"/>
    <mergeCell ref="E152:E155"/>
    <mergeCell ref="E171:E173"/>
    <mergeCell ref="E174:E176"/>
    <mergeCell ref="E315:E318"/>
    <mergeCell ref="B350:H350"/>
    <mergeCell ref="E274:E279"/>
    <mergeCell ref="D262:D264"/>
    <mergeCell ref="C262:C264"/>
    <mergeCell ref="B206:L206"/>
    <mergeCell ref="B248:L248"/>
    <mergeCell ref="B258:L258"/>
    <mergeCell ref="B273:L273"/>
    <mergeCell ref="D296:D298"/>
    <mergeCell ref="D265:D267"/>
    <mergeCell ref="B192:B197"/>
    <mergeCell ref="E192:E197"/>
    <mergeCell ref="E237:E246"/>
    <mergeCell ref="L296:L298"/>
    <mergeCell ref="B187:B191"/>
    <mergeCell ref="E181:E186"/>
    <mergeCell ref="B271:L271"/>
    <mergeCell ref="E345:E348"/>
    <mergeCell ref="L268:L270"/>
    <mergeCell ref="L259:L261"/>
    <mergeCell ref="L427:L428"/>
    <mergeCell ref="C414:C416"/>
    <mergeCell ref="D414:D416"/>
    <mergeCell ref="B426:B432"/>
    <mergeCell ref="C427:C428"/>
    <mergeCell ref="L417:L419"/>
    <mergeCell ref="B420:B422"/>
    <mergeCell ref="D417:D419"/>
    <mergeCell ref="B390:B391"/>
    <mergeCell ref="D390:D391"/>
    <mergeCell ref="L411:L413"/>
    <mergeCell ref="L407:L410"/>
    <mergeCell ref="C390:C391"/>
    <mergeCell ref="L390:L391"/>
    <mergeCell ref="L429:L430"/>
    <mergeCell ref="L265:L267"/>
    <mergeCell ref="B86:B87"/>
    <mergeCell ref="D137:D138"/>
    <mergeCell ref="E124:E125"/>
    <mergeCell ref="B124:B125"/>
    <mergeCell ref="E126:E127"/>
    <mergeCell ref="E128:E129"/>
    <mergeCell ref="C131:C132"/>
    <mergeCell ref="C135:C136"/>
    <mergeCell ref="B139:B147"/>
    <mergeCell ref="C146:C147"/>
    <mergeCell ref="D144:D145"/>
    <mergeCell ref="C140:C141"/>
    <mergeCell ref="D140:D141"/>
    <mergeCell ref="B122:B123"/>
    <mergeCell ref="B120:B121"/>
    <mergeCell ref="E120:E121"/>
    <mergeCell ref="E122:E123"/>
    <mergeCell ref="B94:L94"/>
    <mergeCell ref="B106:L106"/>
    <mergeCell ref="A105:L105"/>
    <mergeCell ref="A86:A87"/>
    <mergeCell ref="E165:E166"/>
    <mergeCell ref="E169:E170"/>
    <mergeCell ref="A88:A89"/>
    <mergeCell ref="B88:B89"/>
    <mergeCell ref="B90:B91"/>
    <mergeCell ref="D525:D526"/>
    <mergeCell ref="B407:B410"/>
    <mergeCell ref="C407:C410"/>
    <mergeCell ref="D407:D410"/>
    <mergeCell ref="B494:B500"/>
    <mergeCell ref="C494:C500"/>
    <mergeCell ref="D494:D500"/>
    <mergeCell ref="D459:D465"/>
    <mergeCell ref="B452:B458"/>
    <mergeCell ref="C452:C458"/>
    <mergeCell ref="B480:B486"/>
    <mergeCell ref="D411:D413"/>
    <mergeCell ref="B523:B524"/>
    <mergeCell ref="C523:C524"/>
    <mergeCell ref="D523:D524"/>
    <mergeCell ref="C429:C430"/>
    <mergeCell ref="C431:C432"/>
    <mergeCell ref="C417:C419"/>
    <mergeCell ref="C459:C465"/>
    <mergeCell ref="B466:B472"/>
    <mergeCell ref="C466:C472"/>
    <mergeCell ref="B525:B526"/>
    <mergeCell ref="D487:D493"/>
    <mergeCell ref="E480:G480"/>
    <mergeCell ref="E487:G487"/>
    <mergeCell ref="E465:H465"/>
    <mergeCell ref="A131:A132"/>
    <mergeCell ref="A133:A134"/>
    <mergeCell ref="A135:A136"/>
    <mergeCell ref="A140:A141"/>
    <mergeCell ref="A146:A147"/>
    <mergeCell ref="A137:A138"/>
    <mergeCell ref="A142:A143"/>
    <mergeCell ref="A144:A145"/>
    <mergeCell ref="A198:A202"/>
    <mergeCell ref="A171:A173"/>
    <mergeCell ref="A148:A151"/>
    <mergeCell ref="A152:A155"/>
    <mergeCell ref="A156:A158"/>
    <mergeCell ref="A159:A161"/>
    <mergeCell ref="A162:A164"/>
    <mergeCell ref="A165:A166"/>
    <mergeCell ref="A167:A168"/>
    <mergeCell ref="E217:E226"/>
    <mergeCell ref="A296:A298"/>
    <mergeCell ref="A174:A176"/>
    <mergeCell ref="A181:A186"/>
    <mergeCell ref="A525:A526"/>
    <mergeCell ref="A407:A410"/>
    <mergeCell ref="A473:A479"/>
    <mergeCell ref="A445:A451"/>
    <mergeCell ref="A459:A465"/>
    <mergeCell ref="A480:A486"/>
    <mergeCell ref="A523:A524"/>
    <mergeCell ref="A274:A279"/>
    <mergeCell ref="A280:A285"/>
    <mergeCell ref="A286:A290"/>
    <mergeCell ref="A327:A332"/>
    <mergeCell ref="A513:A516"/>
    <mergeCell ref="A291:A295"/>
    <mergeCell ref="A299:A302"/>
    <mergeCell ref="A303:A306"/>
    <mergeCell ref="A509:A512"/>
    <mergeCell ref="A505:A508"/>
    <mergeCell ref="A487:A493"/>
    <mergeCell ref="A494:A500"/>
    <mergeCell ref="A466:A472"/>
    <mergeCell ref="A309:A310"/>
    <mergeCell ref="A311:A314"/>
    <mergeCell ref="E466:G466"/>
    <mergeCell ref="A108:A110"/>
    <mergeCell ref="A111:A113"/>
    <mergeCell ref="A114:A116"/>
    <mergeCell ref="A117:A119"/>
    <mergeCell ref="A120:A121"/>
    <mergeCell ref="A122:A123"/>
    <mergeCell ref="A124:A125"/>
    <mergeCell ref="A126:A127"/>
    <mergeCell ref="A128:A129"/>
    <mergeCell ref="A207:A216"/>
    <mergeCell ref="A217:A226"/>
    <mergeCell ref="A252:A254"/>
    <mergeCell ref="A249:A251"/>
    <mergeCell ref="B398:L398"/>
    <mergeCell ref="B307:B310"/>
    <mergeCell ref="L217:L226"/>
    <mergeCell ref="E207:E216"/>
    <mergeCell ref="A187:A191"/>
    <mergeCell ref="A192:A197"/>
    <mergeCell ref="E117:E119"/>
    <mergeCell ref="B117:B119"/>
    <mergeCell ref="C137:C138"/>
    <mergeCell ref="A169:A170"/>
    <mergeCell ref="A1:L1"/>
    <mergeCell ref="B399:B402"/>
    <mergeCell ref="D399:D402"/>
    <mergeCell ref="L399:L402"/>
    <mergeCell ref="A403:A406"/>
    <mergeCell ref="B403:B406"/>
    <mergeCell ref="D403:D406"/>
    <mergeCell ref="L403:L406"/>
    <mergeCell ref="A237:A246"/>
    <mergeCell ref="A259:A261"/>
    <mergeCell ref="A262:A264"/>
    <mergeCell ref="A265:A267"/>
    <mergeCell ref="A268:A270"/>
    <mergeCell ref="E73:E74"/>
    <mergeCell ref="E75:E76"/>
    <mergeCell ref="B92:L92"/>
    <mergeCell ref="B130:B138"/>
    <mergeCell ref="B159:B161"/>
    <mergeCell ref="E108:E110"/>
    <mergeCell ref="E114:E116"/>
    <mergeCell ref="E111:E113"/>
    <mergeCell ref="D135:D136"/>
    <mergeCell ref="E148:E151"/>
    <mergeCell ref="B152:B155"/>
    <mergeCell ref="D452:D458"/>
    <mergeCell ref="E459:G459"/>
    <mergeCell ref="A420:A422"/>
    <mergeCell ref="A423:A425"/>
    <mergeCell ref="A426:A432"/>
    <mergeCell ref="A433:A436"/>
    <mergeCell ref="A452:A458"/>
    <mergeCell ref="A399:A402"/>
    <mergeCell ref="A411:A413"/>
    <mergeCell ref="A417:A419"/>
    <mergeCell ref="A414:A416"/>
    <mergeCell ref="B505:B508"/>
    <mergeCell ref="E493:H493"/>
    <mergeCell ref="E479:H479"/>
    <mergeCell ref="E472:H472"/>
    <mergeCell ref="E500:H500"/>
    <mergeCell ref="C473:C479"/>
    <mergeCell ref="C480:C486"/>
    <mergeCell ref="C487:C493"/>
    <mergeCell ref="D473:D479"/>
    <mergeCell ref="E473:G473"/>
    <mergeCell ref="D466:D472"/>
    <mergeCell ref="B501:L501"/>
  </mergeCells>
  <printOptions horizontalCentered="1"/>
  <pageMargins left="0.19685039370078741" right="0.19685039370078741" top="0.31496062992125984" bottom="0.23622047244094491" header="0.19685039370078741" footer="0.31496062992125984"/>
  <pageSetup paperSize="9" scale="69" orientation="landscape" r:id="rId1"/>
  <rowBreaks count="6" manualBreakCount="6">
    <brk id="98" max="10" man="1"/>
    <brk id="121" max="10" man="1"/>
    <brk id="387" max="10" man="1"/>
    <brk id="413" max="10" man="1"/>
    <brk id="439" max="10" man="1"/>
    <brk id="486" max="10" man="1"/>
  </rowBreaks>
  <colBreaks count="1" manualBreakCount="1">
    <brk id="12" max="1048575" man="1"/>
  </col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C29"/>
  <sheetViews>
    <sheetView topLeftCell="A13" workbookViewId="0">
      <selection activeCell="C33" sqref="C33"/>
    </sheetView>
  </sheetViews>
  <sheetFormatPr defaultRowHeight="15"/>
  <cols>
    <col min="1" max="1" width="7" style="176" customWidth="1"/>
    <col min="2" max="2" width="69" style="175" customWidth="1"/>
    <col min="3" max="3" width="12.140625" style="176" customWidth="1"/>
    <col min="4" max="16384" width="9.140625" style="175"/>
  </cols>
  <sheetData>
    <row r="1" spans="1:3" s="178" customFormat="1" ht="20.25" customHeight="1">
      <c r="A1" s="179"/>
      <c r="B1" s="482" t="s">
        <v>677</v>
      </c>
      <c r="C1" s="482"/>
    </row>
    <row r="2" spans="1:3" ht="6.75" customHeight="1" thickBot="1"/>
    <row r="3" spans="1:3" s="180" customFormat="1" ht="26.25" customHeight="1">
      <c r="A3" s="183" t="s">
        <v>678</v>
      </c>
      <c r="B3" s="184" t="s">
        <v>679</v>
      </c>
      <c r="C3" s="185" t="s">
        <v>680</v>
      </c>
    </row>
    <row r="4" spans="1:3" s="182" customFormat="1" ht="24.75" customHeight="1">
      <c r="A4" s="190" t="s">
        <v>225</v>
      </c>
      <c r="B4" s="191" t="s">
        <v>682</v>
      </c>
      <c r="C4" s="192"/>
    </row>
    <row r="5" spans="1:3" s="181" customFormat="1" ht="53.25" customHeight="1">
      <c r="A5" s="186">
        <v>1</v>
      </c>
      <c r="B5" s="187" t="s">
        <v>692</v>
      </c>
      <c r="C5" s="188" t="s">
        <v>681</v>
      </c>
    </row>
    <row r="6" spans="1:3" s="181" customFormat="1" ht="37.5" customHeight="1">
      <c r="A6" s="186">
        <v>2</v>
      </c>
      <c r="B6" s="187" t="s">
        <v>693</v>
      </c>
      <c r="C6" s="188" t="s">
        <v>691</v>
      </c>
    </row>
    <row r="7" spans="1:3" s="181" customFormat="1" ht="21" customHeight="1">
      <c r="A7" s="186">
        <v>3</v>
      </c>
      <c r="B7" s="189" t="s">
        <v>4</v>
      </c>
      <c r="C7" s="188" t="s">
        <v>683</v>
      </c>
    </row>
    <row r="8" spans="1:3" s="181" customFormat="1" ht="21" customHeight="1">
      <c r="A8" s="186">
        <v>4</v>
      </c>
      <c r="B8" s="187" t="s">
        <v>648</v>
      </c>
      <c r="C8" s="188" t="s">
        <v>684</v>
      </c>
    </row>
    <row r="9" spans="1:3" s="181" customFormat="1" ht="21" customHeight="1">
      <c r="A9" s="186">
        <v>5</v>
      </c>
      <c r="B9" s="189" t="s">
        <v>694</v>
      </c>
      <c r="C9" s="188" t="s">
        <v>695</v>
      </c>
    </row>
    <row r="10" spans="1:3" s="181" customFormat="1" ht="21" customHeight="1">
      <c r="A10" s="186">
        <v>6</v>
      </c>
      <c r="B10" s="189" t="s">
        <v>685</v>
      </c>
      <c r="C10" s="188" t="s">
        <v>686</v>
      </c>
    </row>
    <row r="11" spans="1:3" s="181" customFormat="1" ht="21" customHeight="1">
      <c r="A11" s="186">
        <v>7</v>
      </c>
      <c r="B11" s="189" t="s">
        <v>690</v>
      </c>
      <c r="C11" s="188" t="s">
        <v>687</v>
      </c>
    </row>
    <row r="12" spans="1:3" s="181" customFormat="1" ht="21" customHeight="1">
      <c r="A12" s="186">
        <v>8</v>
      </c>
      <c r="B12" s="189" t="s">
        <v>688</v>
      </c>
      <c r="C12" s="188" t="s">
        <v>689</v>
      </c>
    </row>
    <row r="13" spans="1:3" s="181" customFormat="1" ht="21" customHeight="1">
      <c r="A13" s="186">
        <v>9</v>
      </c>
      <c r="B13" s="189" t="s">
        <v>576</v>
      </c>
      <c r="C13" s="188" t="s">
        <v>718</v>
      </c>
    </row>
    <row r="14" spans="1:3" s="181" customFormat="1" ht="21" customHeight="1">
      <c r="A14" s="186">
        <v>10</v>
      </c>
      <c r="B14" s="189" t="s">
        <v>577</v>
      </c>
      <c r="C14" s="188" t="s">
        <v>717</v>
      </c>
    </row>
    <row r="15" spans="1:3" s="181" customFormat="1" ht="21" customHeight="1">
      <c r="A15" s="186">
        <v>11</v>
      </c>
      <c r="B15" s="189" t="s">
        <v>575</v>
      </c>
      <c r="C15" s="188" t="s">
        <v>719</v>
      </c>
    </row>
    <row r="16" spans="1:3" s="181" customFormat="1" ht="21" customHeight="1">
      <c r="A16" s="186">
        <v>12</v>
      </c>
      <c r="B16" s="189" t="s">
        <v>696</v>
      </c>
      <c r="C16" s="188" t="s">
        <v>697</v>
      </c>
    </row>
    <row r="17" spans="1:3" s="181" customFormat="1" ht="21" customHeight="1">
      <c r="A17" s="186">
        <v>13</v>
      </c>
      <c r="B17" s="189" t="s">
        <v>698</v>
      </c>
      <c r="C17" s="188" t="s">
        <v>699</v>
      </c>
    </row>
    <row r="18" spans="1:3" s="182" customFormat="1" ht="25.5" customHeight="1">
      <c r="A18" s="190" t="s">
        <v>444</v>
      </c>
      <c r="B18" s="191" t="s">
        <v>700</v>
      </c>
      <c r="C18" s="192"/>
    </row>
    <row r="19" spans="1:3" s="181" customFormat="1" ht="19.5" customHeight="1">
      <c r="A19" s="186">
        <v>1</v>
      </c>
      <c r="B19" s="189" t="s">
        <v>701</v>
      </c>
      <c r="C19" s="188" t="s">
        <v>702</v>
      </c>
    </row>
    <row r="20" spans="1:3" s="181" customFormat="1" ht="19.5" customHeight="1">
      <c r="A20" s="186">
        <v>2</v>
      </c>
      <c r="B20" s="189" t="s">
        <v>703</v>
      </c>
      <c r="C20" s="188" t="s">
        <v>704</v>
      </c>
    </row>
    <row r="21" spans="1:3" s="181" customFormat="1" ht="36" customHeight="1">
      <c r="A21" s="186">
        <v>3</v>
      </c>
      <c r="B21" s="187" t="s">
        <v>705</v>
      </c>
      <c r="C21" s="188" t="s">
        <v>706</v>
      </c>
    </row>
    <row r="22" spans="1:3" s="181" customFormat="1" ht="21" customHeight="1">
      <c r="A22" s="186">
        <v>4</v>
      </c>
      <c r="B22" s="189" t="s">
        <v>707</v>
      </c>
      <c r="C22" s="188" t="s">
        <v>708</v>
      </c>
    </row>
    <row r="23" spans="1:3" s="182" customFormat="1" ht="27.75" customHeight="1">
      <c r="A23" s="190" t="s">
        <v>448</v>
      </c>
      <c r="B23" s="191" t="s">
        <v>709</v>
      </c>
      <c r="C23" s="192"/>
    </row>
    <row r="24" spans="1:3" s="181" customFormat="1" ht="20.25" customHeight="1">
      <c r="A24" s="186">
        <v>1</v>
      </c>
      <c r="B24" s="189" t="s">
        <v>710</v>
      </c>
      <c r="C24" s="188" t="s">
        <v>711</v>
      </c>
    </row>
    <row r="25" spans="1:3" s="181" customFormat="1" ht="20.25" customHeight="1">
      <c r="A25" s="186">
        <v>2</v>
      </c>
      <c r="B25" s="189" t="s">
        <v>712</v>
      </c>
      <c r="C25" s="188" t="s">
        <v>713</v>
      </c>
    </row>
    <row r="26" spans="1:3" s="181" customFormat="1" ht="20.25" customHeight="1">
      <c r="A26" s="186">
        <v>3</v>
      </c>
      <c r="B26" s="189" t="s">
        <v>714</v>
      </c>
      <c r="C26" s="188" t="s">
        <v>715</v>
      </c>
    </row>
    <row r="27" spans="1:3" s="181" customFormat="1" ht="20.25" customHeight="1">
      <c r="A27" s="186">
        <v>4</v>
      </c>
      <c r="B27" s="189" t="s">
        <v>716</v>
      </c>
      <c r="C27" s="188" t="s">
        <v>715</v>
      </c>
    </row>
    <row r="28" spans="1:3" s="181" customFormat="1" ht="16.5" thickBot="1">
      <c r="A28" s="193"/>
      <c r="B28" s="194"/>
      <c r="C28" s="195"/>
    </row>
    <row r="29" spans="1:3">
      <c r="C29" s="177"/>
    </row>
  </sheetData>
  <mergeCells count="1">
    <mergeCell ref="B1:C1"/>
  </mergeCells>
  <printOptions horizontalCentered="1"/>
  <pageMargins left="0.70866141732283472" right="0.37" top="0.46" bottom="0.74803149606299213" header="0.31496062992125984" footer="0.31496062992125984"/>
  <pageSetup paperSize="9" orientation="portrait" verticalDpi="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3</vt:i4>
      </vt:variant>
      <vt:variant>
        <vt:lpstr>Named Ranges</vt:lpstr>
      </vt:variant>
      <vt:variant>
        <vt:i4>2</vt:i4>
      </vt:variant>
    </vt:vector>
  </HeadingPairs>
  <TitlesOfParts>
    <vt:vector size="5" baseType="lpstr">
      <vt:lpstr>Hòa phát</vt:lpstr>
      <vt:lpstr>Văn phòng - hội trường</vt:lpstr>
      <vt:lpstr>Mục lục</vt:lpstr>
      <vt:lpstr>'Văn phòng - hội trường'!Print_Area</vt:lpstr>
      <vt:lpstr>'Văn phòng - hội trường'!Print_Titles</vt:lpstr>
    </vt:vector>
  </TitlesOfParts>
  <Company>Grizli777</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nhung</dc:creator>
  <cp:lastModifiedBy>User</cp:lastModifiedBy>
  <cp:lastPrinted>2017-04-19T06:45:10Z</cp:lastPrinted>
  <dcterms:created xsi:type="dcterms:W3CDTF">2016-06-29T08:19:05Z</dcterms:created>
  <dcterms:modified xsi:type="dcterms:W3CDTF">2017-07-18T04:32:10Z</dcterms:modified>
</cp:coreProperties>
</file>